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6\2026_ЗМІНИ\2026_ЗМІНИ_4_ВЕРЕСЕНЬ\БАЗОВЕ\"/>
    </mc:Choice>
  </mc:AlternateContent>
  <xr:revisionPtr revIDLastSave="0" documentId="8_{122C7028-C652-4C23-B4D6-F9A49BAF23BF}" xr6:coauthVersionLast="47" xr6:coauthVersionMax="47" xr10:uidLastSave="{00000000-0000-0000-0000-000000000000}"/>
  <bookViews>
    <workbookView xWindow="-120" yWindow="-120" windowWidth="29040" windowHeight="15720" xr2:uid="{D2561F6C-622B-49FD-B097-FA8EC651D5C4}"/>
  </bookViews>
  <sheets>
    <sheet name="ВЕРЕСЕНЬ" sheetId="1" r:id="rId1"/>
  </sheets>
  <externalReferences>
    <externalReference r:id="rId2"/>
  </externalReferences>
  <definedNames>
    <definedName name="_xlnm.Print_Titles" localSheetId="0">ВЕРЕСЕНЬ!$A:$B,ВЕРЕСЕНЬ!$5:$6</definedName>
    <definedName name="_xlnm.Print_Area" localSheetId="0">ВЕРЕСЕНЬ!$A$1:$F$100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8" i="1" l="1"/>
  <c r="C98" i="1"/>
  <c r="G97" i="1"/>
  <c r="C97" i="1"/>
  <c r="G96" i="1"/>
  <c r="C96" i="1"/>
  <c r="G95" i="1"/>
  <c r="C95" i="1"/>
  <c r="G94" i="1"/>
  <c r="D94" i="1"/>
  <c r="C94" i="1"/>
  <c r="D93" i="1"/>
  <c r="C93" i="1" s="1"/>
  <c r="G92" i="1"/>
  <c r="C92" i="1"/>
  <c r="C91" i="1"/>
  <c r="D90" i="1"/>
  <c r="C90" i="1" s="1"/>
  <c r="G89" i="1"/>
  <c r="C89" i="1"/>
  <c r="G88" i="1"/>
  <c r="C88" i="1"/>
  <c r="G87" i="1"/>
  <c r="E87" i="1"/>
  <c r="D87" i="1"/>
  <c r="C87" i="1" s="1"/>
  <c r="G86" i="1"/>
  <c r="C86" i="1"/>
  <c r="G85" i="1"/>
  <c r="C85" i="1"/>
  <c r="G84" i="1"/>
  <c r="D84" i="1"/>
  <c r="C84" i="1"/>
  <c r="D83" i="1"/>
  <c r="C83" i="1" s="1"/>
  <c r="E82" i="1"/>
  <c r="E81" i="1" s="1"/>
  <c r="E80" i="1" s="1"/>
  <c r="H78" i="1"/>
  <c r="G78" i="1"/>
  <c r="E78" i="1"/>
  <c r="C78" i="1" s="1"/>
  <c r="H77" i="1"/>
  <c r="G77" i="1"/>
  <c r="E77" i="1"/>
  <c r="C77" i="1" s="1"/>
  <c r="H76" i="1"/>
  <c r="G76" i="1"/>
  <c r="C76" i="1"/>
  <c r="H75" i="1"/>
  <c r="G75" i="1"/>
  <c r="C75" i="1"/>
  <c r="H74" i="1"/>
  <c r="G74" i="1"/>
  <c r="C74" i="1"/>
  <c r="G73" i="1"/>
  <c r="E73" i="1"/>
  <c r="H73" i="1" s="1"/>
  <c r="C73" i="1"/>
  <c r="G72" i="1"/>
  <c r="F72" i="1"/>
  <c r="E72" i="1"/>
  <c r="C72" i="1" s="1"/>
  <c r="D72" i="1"/>
  <c r="G71" i="1"/>
  <c r="F71" i="1"/>
  <c r="E71" i="1"/>
  <c r="C71" i="1" s="1"/>
  <c r="D71" i="1"/>
  <c r="G70" i="1"/>
  <c r="F70" i="1"/>
  <c r="E70" i="1"/>
  <c r="C70" i="1" s="1"/>
  <c r="F69" i="1"/>
  <c r="E69" i="1" s="1"/>
  <c r="D69" i="1"/>
  <c r="D64" i="1" s="1"/>
  <c r="G64" i="1" s="1"/>
  <c r="G68" i="1"/>
  <c r="F68" i="1"/>
  <c r="E68" i="1" s="1"/>
  <c r="H67" i="1"/>
  <c r="G67" i="1"/>
  <c r="C67" i="1"/>
  <c r="H66" i="1"/>
  <c r="G66" i="1"/>
  <c r="C66" i="1"/>
  <c r="G65" i="1"/>
  <c r="D65" i="1"/>
  <c r="H63" i="1"/>
  <c r="G63" i="1"/>
  <c r="C63" i="1"/>
  <c r="H62" i="1"/>
  <c r="G62" i="1"/>
  <c r="E62" i="1"/>
  <c r="E61" i="1" s="1"/>
  <c r="H61" i="1" s="1"/>
  <c r="F61" i="1"/>
  <c r="D61" i="1"/>
  <c r="G61" i="1" s="1"/>
  <c r="H60" i="1"/>
  <c r="G60" i="1"/>
  <c r="F60" i="1"/>
  <c r="F56" i="1" s="1"/>
  <c r="E60" i="1"/>
  <c r="C60" i="1"/>
  <c r="H59" i="1"/>
  <c r="G59" i="1"/>
  <c r="C59" i="1"/>
  <c r="H58" i="1"/>
  <c r="G58" i="1"/>
  <c r="C58" i="1"/>
  <c r="H57" i="1"/>
  <c r="G57" i="1"/>
  <c r="D57" i="1"/>
  <c r="C57" i="1"/>
  <c r="H56" i="1"/>
  <c r="G56" i="1"/>
  <c r="E56" i="1"/>
  <c r="D56" i="1"/>
  <c r="C56" i="1"/>
  <c r="H55" i="1"/>
  <c r="G55" i="1"/>
  <c r="C55" i="1"/>
  <c r="H54" i="1"/>
  <c r="G54" i="1"/>
  <c r="C54" i="1"/>
  <c r="H53" i="1"/>
  <c r="G53" i="1"/>
  <c r="F53" i="1"/>
  <c r="E53" i="1"/>
  <c r="E49" i="1" s="1"/>
  <c r="D53" i="1"/>
  <c r="C53" i="1"/>
  <c r="C49" i="1" s="1"/>
  <c r="H52" i="1"/>
  <c r="G52" i="1"/>
  <c r="C52" i="1"/>
  <c r="H51" i="1"/>
  <c r="G51" i="1"/>
  <c r="C51" i="1"/>
  <c r="H50" i="1"/>
  <c r="G50" i="1"/>
  <c r="C50" i="1"/>
  <c r="F49" i="1"/>
  <c r="D49" i="1"/>
  <c r="H49" i="1" s="1"/>
  <c r="D48" i="1"/>
  <c r="C48" i="1" s="1"/>
  <c r="H47" i="1"/>
  <c r="G47" i="1"/>
  <c r="C47" i="1"/>
  <c r="G46" i="1"/>
  <c r="D46" i="1"/>
  <c r="H46" i="1" s="1"/>
  <c r="C46" i="1"/>
  <c r="H45" i="1"/>
  <c r="G45" i="1"/>
  <c r="C45" i="1"/>
  <c r="H44" i="1"/>
  <c r="G44" i="1"/>
  <c r="C44" i="1"/>
  <c r="H43" i="1"/>
  <c r="G43" i="1"/>
  <c r="C43" i="1"/>
  <c r="H41" i="1"/>
  <c r="G41" i="1"/>
  <c r="C41" i="1"/>
  <c r="G40" i="1"/>
  <c r="D40" i="1"/>
  <c r="H40" i="1" s="1"/>
  <c r="C40" i="1"/>
  <c r="F39" i="1"/>
  <c r="E39" i="1"/>
  <c r="H37" i="1"/>
  <c r="G37" i="1"/>
  <c r="C37" i="1"/>
  <c r="F36" i="1"/>
  <c r="E36" i="1"/>
  <c r="D36" i="1"/>
  <c r="H36" i="1" s="1"/>
  <c r="C36" i="1"/>
  <c r="H35" i="1"/>
  <c r="G35" i="1"/>
  <c r="C35" i="1"/>
  <c r="H34" i="1"/>
  <c r="G34" i="1"/>
  <c r="C34" i="1"/>
  <c r="H33" i="1"/>
  <c r="G33" i="1"/>
  <c r="C33" i="1"/>
  <c r="H32" i="1"/>
  <c r="G32" i="1"/>
  <c r="C32" i="1"/>
  <c r="H31" i="1"/>
  <c r="G31" i="1"/>
  <c r="C31" i="1"/>
  <c r="H30" i="1"/>
  <c r="G30" i="1"/>
  <c r="C30" i="1"/>
  <c r="H29" i="1"/>
  <c r="G29" i="1"/>
  <c r="C29" i="1"/>
  <c r="G28" i="1"/>
  <c r="D28" i="1"/>
  <c r="H28" i="1" s="1"/>
  <c r="C28" i="1"/>
  <c r="H27" i="1"/>
  <c r="G27" i="1"/>
  <c r="C27" i="1"/>
  <c r="H26" i="1"/>
  <c r="D26" i="1"/>
  <c r="G26" i="1" s="1"/>
  <c r="H25" i="1"/>
  <c r="G25" i="1"/>
  <c r="C25" i="1"/>
  <c r="G24" i="1"/>
  <c r="D24" i="1"/>
  <c r="H24" i="1" s="1"/>
  <c r="C24" i="1"/>
  <c r="H23" i="1"/>
  <c r="G23" i="1"/>
  <c r="C23" i="1"/>
  <c r="F22" i="1"/>
  <c r="E22" i="1"/>
  <c r="D22" i="1"/>
  <c r="C22" i="1" s="1"/>
  <c r="F21" i="1"/>
  <c r="E21" i="1"/>
  <c r="D21" i="1"/>
  <c r="C21" i="1" s="1"/>
  <c r="H20" i="1"/>
  <c r="G20" i="1"/>
  <c r="C20" i="1"/>
  <c r="H19" i="1"/>
  <c r="G19" i="1"/>
  <c r="C19" i="1"/>
  <c r="H18" i="1"/>
  <c r="G18" i="1"/>
  <c r="C18" i="1"/>
  <c r="H17" i="1"/>
  <c r="G17" i="1"/>
  <c r="C17" i="1"/>
  <c r="F16" i="1"/>
  <c r="E16" i="1"/>
  <c r="D16" i="1"/>
  <c r="C16" i="1" s="1"/>
  <c r="H15" i="1"/>
  <c r="G15" i="1"/>
  <c r="C15" i="1"/>
  <c r="H14" i="1"/>
  <c r="G14" i="1"/>
  <c r="C14" i="1"/>
  <c r="H13" i="1"/>
  <c r="G13" i="1"/>
  <c r="C13" i="1"/>
  <c r="C11" i="1" s="1"/>
  <c r="H12" i="1"/>
  <c r="G12" i="1"/>
  <c r="C12" i="1"/>
  <c r="F11" i="1"/>
  <c r="E11" i="1"/>
  <c r="D11" i="1"/>
  <c r="H11" i="1" s="1"/>
  <c r="H10" i="1"/>
  <c r="D10" i="1"/>
  <c r="G10" i="1" s="1"/>
  <c r="H9" i="1"/>
  <c r="D9" i="1"/>
  <c r="G9" i="1" s="1"/>
  <c r="F8" i="1"/>
  <c r="E8" i="1"/>
  <c r="D8" i="1"/>
  <c r="H8" i="1" s="1"/>
  <c r="F7" i="1"/>
  <c r="E7" i="1"/>
  <c r="C68" i="1" l="1"/>
  <c r="C65" i="1" s="1"/>
  <c r="H68" i="1"/>
  <c r="E65" i="1"/>
  <c r="F38" i="1"/>
  <c r="F79" i="1" s="1"/>
  <c r="F99" i="1" s="1"/>
  <c r="F111" i="1" s="1"/>
  <c r="E38" i="1"/>
  <c r="C69" i="1"/>
  <c r="H69" i="1"/>
  <c r="G8" i="1"/>
  <c r="C10" i="1"/>
  <c r="G48" i="1"/>
  <c r="G49" i="1"/>
  <c r="F65" i="1"/>
  <c r="F64" i="1" s="1"/>
  <c r="G69" i="1"/>
  <c r="H70" i="1"/>
  <c r="H71" i="1"/>
  <c r="H72" i="1"/>
  <c r="G83" i="1"/>
  <c r="G90" i="1"/>
  <c r="G93" i="1"/>
  <c r="H48" i="1"/>
  <c r="D82" i="1"/>
  <c r="C9" i="1"/>
  <c r="C8" i="1" s="1"/>
  <c r="C7" i="1" s="1"/>
  <c r="G11" i="1"/>
  <c r="G16" i="1"/>
  <c r="G21" i="1"/>
  <c r="G22" i="1"/>
  <c r="C26" i="1"/>
  <c r="G36" i="1"/>
  <c r="C62" i="1"/>
  <c r="C61" i="1" s="1"/>
  <c r="D7" i="1"/>
  <c r="H22" i="1"/>
  <c r="D42" i="1"/>
  <c r="H16" i="1"/>
  <c r="H21" i="1"/>
  <c r="H65" i="1" l="1"/>
  <c r="E64" i="1"/>
  <c r="H64" i="1" s="1"/>
  <c r="H7" i="1"/>
  <c r="G7" i="1"/>
  <c r="C64" i="1"/>
  <c r="C79" i="1"/>
  <c r="G82" i="1"/>
  <c r="D81" i="1"/>
  <c r="C82" i="1"/>
  <c r="G42" i="1"/>
  <c r="C42" i="1"/>
  <c r="C39" i="1" s="1"/>
  <c r="C38" i="1" s="1"/>
  <c r="D39" i="1"/>
  <c r="H42" i="1"/>
  <c r="D38" i="1" l="1"/>
  <c r="H39" i="1"/>
  <c r="G39" i="1"/>
  <c r="E79" i="1"/>
  <c r="C81" i="1"/>
  <c r="G81" i="1"/>
  <c r="D80" i="1"/>
  <c r="C80" i="1" l="1"/>
  <c r="C99" i="1" s="1"/>
  <c r="G80" i="1"/>
  <c r="H38" i="1"/>
  <c r="G38" i="1"/>
  <c r="D79" i="1"/>
  <c r="H79" i="1"/>
  <c r="E99" i="1"/>
  <c r="E111" i="1" l="1"/>
  <c r="H99" i="1"/>
  <c r="C111" i="1"/>
  <c r="C103" i="1"/>
  <c r="G79" i="1"/>
  <c r="D99" i="1"/>
  <c r="G99" i="1" l="1"/>
  <c r="D111" i="1"/>
</calcChain>
</file>

<file path=xl/sharedStrings.xml><?xml version="1.0" encoding="utf-8"?>
<sst xmlns="http://schemas.openxmlformats.org/spreadsheetml/2006/main" count="112" uniqueCount="109">
  <si>
    <t xml:space="preserve">Додаток 1
до рішення Київської міської ради                                                                                                                            від 18 грудня 2025 року  №313/10780                                                                              (в редакції  рішення Київської міської ради    
від________________ №______________ )                                                                                                                      </t>
  </si>
  <si>
    <t>Доходи бюджету міста Києва на 2026 рік</t>
  </si>
  <si>
    <t>(код бюджету)</t>
  </si>
  <si>
    <t>грн</t>
  </si>
  <si>
    <t>Код</t>
  </si>
  <si>
    <t>Найменування згідно
 з класифікацією доходів бюджету</t>
  </si>
  <si>
    <t>Всього</t>
  </si>
  <si>
    <t>Загальний фонд</t>
  </si>
  <si>
    <t>Спеціальний фонд</t>
  </si>
  <si>
    <t>в т.ч. бюджет розвитку</t>
  </si>
  <si>
    <t>ЗФ</t>
  </si>
  <si>
    <t>СФ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</si>
  <si>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</si>
  <si>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</si>
  <si>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</si>
  <si>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прибуток підприємств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</si>
  <si>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</si>
  <si>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</si>
  <si>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користування надрами загальнодержавного значення </t>
  </si>
  <si>
    <t>Рентна плата за користування надрами місцевого значення</t>
  </si>
  <si>
    <t>Плата за використання інших природних ресурсів</t>
  </si>
  <si>
    <t>Внутрішні податки на товари та послуги</t>
  </si>
  <si>
    <t>Акцизний податок з вироблених в Україні підакцизних товарів (пальне)</t>
  </si>
  <si>
    <t>Акцизний податок з ввезених на митну територію України підакцизних товарів (пальне)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</si>
  <si>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 підпунктом 213.1.14 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</si>
  <si>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 підпунктом 213.1.14 пункту 213.1 статті 213 Податкового кодексу України)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</si>
  <si>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</si>
  <si>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</si>
  <si>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</si>
  <si>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</si>
  <si>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</si>
  <si>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</si>
  <si>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</si>
  <si>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</si>
  <si>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</si>
  <si>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</si>
  <si>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</si>
  <si>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</si>
  <si>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Збір за місця для паркування транспортних засобів</t>
  </si>
  <si>
    <t>Туристичний збір</t>
  </si>
  <si>
    <t>Єдиний податок</t>
  </si>
  <si>
    <t>Інші податки та збори</t>
  </si>
  <si>
    <t>Екологічний податок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</si>
  <si>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</si>
  <si>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</si>
  <si>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</si>
  <si>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Дивіденди (дохід), нараховані на акції (частки, паї) господарських товариств, у статутних капіталах яких є майно Автономної Республіки Крим, комунальна власність</t>
  </si>
  <si>
    <t>Інші надходження</t>
  </si>
  <si>
    <t>Суми, стягнені з винних осіб, за шкоду, заподіяну державі, підприємству, установі, організації  </t>
  </si>
  <si>
    <t>Адміністративні штрафи та інші санкції</t>
  </si>
  <si>
    <t>Штрафні санкції, що застосовуються відповідно до Закону України 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</si>
  <si>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Надходження коштів від відшкодування втрат сільськогосподарського і лісогосподарського виробництва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</si>
  <si>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</si>
  <si>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</si>
  <si>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</si>
  <si>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ліцензії на провадження діяльності з організації та проведення азартних ігор у гральних закладах казино</t>
  </si>
  <si>
    <t>Плата за ліцензії на провадження діяльності з організації та проведення азартних ігор у залах гральних автоматів</t>
  </si>
  <si>
    <t xml:space="preserve">Надходження від орендної плати за користування цілісним майновим комплексом та іншим державним майном 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</si>
  <si>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</si>
  <si>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Державне мито</t>
  </si>
  <si>
    <t>Інші неподаткові надходження</t>
  </si>
  <si>
    <t>Інші надходження до фондів охорони навколишнього прриродного середовища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</si>
  <si>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</si>
  <si>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 xml:space="preserve">Надходження коштів пайової участі у розвитку інфраструктури населеного пункту 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</si>
  <si>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</si>
  <si>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</si>
  <si>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</t>
  </si>
  <si>
    <t>Доходи від операцій з капіталом</t>
  </si>
  <si>
    <t>Надходження від продажу основного капіталу</t>
  </si>
  <si>
    <t>Надходження коштів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</si>
  <si>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 xml:space="preserve">Надходження коштів від Державного фонду дорогоцінних металів і дорогоцінного каміння  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</si>
  <si>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</si>
  <si>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 і нематеріальних активів</t>
  </si>
  <si>
    <t>Кошти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</si>
  <si>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</si>
  <si>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</si>
  <si>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Кошти, що надходять відповідно до умов інвестиційних угод та аукціонів</t>
  </si>
  <si>
    <t>Кошти пайової участі (внеску) власників тимчасових споруд торговельного, побутового, соціально-культурного чи іншого призначення для здійснення підприємницької діяльності, засобів пересувної дрібнороздрібної торговельної мережі в утриманні об’єктів благоустрою</t>
  </si>
  <si>
    <t>Кошти від плати за право тимчасового використання місць (для розташування об’єктів зовнішньої реклами), які перебувають у комунальній власності територіальної громади м. Києва та від плати за розміщення реклами на транспорті комунальної власності</t>
  </si>
  <si>
    <t>Кошти, що надходять від сплати за договорами щодо розміщення засобів пересувної дрібнороздрібної торговельної мережі та об'єктів сезонної дрібнороздрібної торговельної мережі</t>
  </si>
  <si>
    <t>Кошти від плати за місця для паркування транспорних засобів</t>
  </si>
  <si>
    <t>Кошти відновної вартості зелених насаджень, що підлягають видаленню на території міста Києва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</si>
  <si>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</si>
  <si>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</si>
  <si>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</si>
  <si>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</si>
  <si>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</si>
  <si>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здіснення підтримки окремих закладів та заходів у системі охорони здоров`я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</si>
  <si>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</si>
  <si>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Субвенція з державного бюджету місцевим бюджетам на створення навчально-практичних центрів сучасної професійної (професійно-технічної) освіти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</si>
  <si>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</si>
  <si>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</si>
  <si>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 xml:space="preserve">Субвенція з державного бюджету місцевим бюджетам на здійснення заходів щодо соціально-економічного розвитку окремих територій 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</si>
  <si>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</si>
  <si>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`</t>
  </si>
  <si>
    <t>41034600</t>
  </si>
  <si>
    <t>Субвенція з державного бюджету обласним бюджетам та бюджету міста Києва  на реалізацію проектів (об'єктів, заходів) комплексних планів стійкості регіонів та окремих міст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</si>
  <si>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</si>
  <si>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</si>
  <si>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</si>
  <si>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 пунктами 2 - 5 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 пунктами 11 - 14 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</si>
  <si>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здіснення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</si>
  <si>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публічних інвестиційних проектів у сфері охорони здоров'я</t>
  </si>
  <si>
    <t>Гранти, що надійшли до місцевих бюджетів</t>
  </si>
  <si>
    <t>Разом доходів</t>
  </si>
  <si>
    <t>Київський міський голова</t>
  </si>
  <si>
    <t xml:space="preserve">             Віталій КЛИЧКО</t>
  </si>
  <si>
    <t>книга</t>
  </si>
  <si>
    <t>збільшення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</si>
</sst>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yr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Arial Cyr"/>
      <charset val="204"/>
    </font>
    <font>
      <b/>
      <sz val="20"/>
      <name val="Times New Roman"/>
      <family val="1"/>
      <charset val="204"/>
    </font>
    <font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Arial Cyr"/>
      <charset val="204"/>
    </font>
    <font>
      <b/>
      <i/>
      <sz val="18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8"/>
      <name val="Arial Cyr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Arial Cyr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Arial Cyr"/>
      <charset val="204"/>
    </font>
    <font>
      <sz val="22"/>
      <name val="Arial Cyr"/>
      <charset val="204"/>
    </font>
    <font>
      <sz val="16"/>
      <name val="Times New Roman"/>
      <family val="1"/>
      <charset val="204"/>
    </font>
    <font>
      <sz val="18"/>
      <color indexed="13"/>
      <name val="Times New Roman"/>
      <family val="1"/>
      <charset val="204"/>
    </font>
    <font>
      <sz val="18"/>
      <color indexed="13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4" fontId="3" fillId="0" borderId="0" xfId="0" applyNumberFormat="1" applyFont="1"/>
    <xf numFmtId="3" fontId="11" fillId="0" borderId="1" xfId="0" applyNumberFormat="1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3" fontId="1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3" fontId="3" fillId="0" borderId="0" xfId="0" applyNumberFormat="1" applyFont="1"/>
    <xf numFmtId="3" fontId="9" fillId="2" borderId="1" xfId="0" applyNumberFormat="1" applyFont="1" applyFill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3" fontId="11" fillId="2" borderId="1" xfId="0" applyNumberFormat="1" applyFont="1" applyFill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3" fontId="14" fillId="0" borderId="0" xfId="0" applyNumberFormat="1" applyFont="1" applyAlignment="1">
      <alignment horizontal="right" vertical="center" wrapText="1"/>
    </xf>
    <xf numFmtId="0" fontId="15" fillId="0" borderId="0" xfId="0" applyFont="1"/>
    <xf numFmtId="4" fontId="15" fillId="0" borderId="0" xfId="0" applyNumberFormat="1" applyFo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16" fillId="0" borderId="1" xfId="0" applyNumberFormat="1" applyFont="1" applyBorder="1" applyAlignment="1">
      <alignment horizontal="righ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7" fillId="0" borderId="0" xfId="0" applyNumberFormat="1" applyFont="1" applyAlignment="1">
      <alignment horizontal="right" vertical="center" wrapText="1"/>
    </xf>
    <xf numFmtId="0" fontId="18" fillId="0" borderId="0" xfId="0" applyFont="1"/>
    <xf numFmtId="4" fontId="19" fillId="0" borderId="0" xfId="0" applyNumberFormat="1" applyFont="1"/>
    <xf numFmtId="0" fontId="2" fillId="0" borderId="0" xfId="0" applyFont="1"/>
    <xf numFmtId="0" fontId="2" fillId="2" borderId="0" xfId="0" applyFont="1" applyFill="1"/>
    <xf numFmtId="0" fontId="2" fillId="0" borderId="2" xfId="0" applyFont="1" applyBorder="1"/>
    <xf numFmtId="0" fontId="7" fillId="0" borderId="2" xfId="0" applyFont="1" applyBorder="1"/>
    <xf numFmtId="3" fontId="2" fillId="0" borderId="0" xfId="0" applyNumberFormat="1" applyFont="1"/>
    <xf numFmtId="4" fontId="7" fillId="0" borderId="0" xfId="0" applyNumberFormat="1" applyFont="1"/>
    <xf numFmtId="0" fontId="1" fillId="2" borderId="0" xfId="0" applyFont="1" applyFill="1"/>
    <xf numFmtId="4" fontId="1" fillId="0" borderId="0" xfId="0" applyNumberFormat="1" applyFont="1"/>
    <xf numFmtId="4" fontId="20" fillId="0" borderId="0" xfId="0" applyNumberFormat="1" applyFont="1"/>
    <xf numFmtId="3" fontId="1" fillId="0" borderId="0" xfId="0" applyNumberFormat="1" applyFont="1"/>
    <xf numFmtId="4" fontId="1" fillId="2" borderId="0" xfId="0" applyNumberFormat="1" applyFont="1" applyFill="1"/>
    <xf numFmtId="0" fontId="3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right"/>
    </xf>
    <xf numFmtId="3" fontId="21" fillId="2" borderId="0" xfId="0" applyNumberFormat="1" applyFont="1" applyFill="1"/>
    <xf numFmtId="3" fontId="1" fillId="2" borderId="0" xfId="0" applyNumberFormat="1" applyFont="1" applyFill="1"/>
    <xf numFmtId="0" fontId="22" fillId="2" borderId="0" xfId="0" applyFont="1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%20&#1076;&#1086;&#1076;&#1072;&#1090;&#1086;&#1082;_&#1074;&#1077;&#1088;&#1077;&#1089;&#1077;&#1085;&#1100;_2026.xlsx" TargetMode="External"/><Relationship Id="rId2" Type="http://schemas.openxmlformats.org/officeDocument/2006/relationships/externalLinkPath" Target="file:///O:\812\!!!!\&#1041;&#1102;&#1076;&#1078;&#1077;&#1090;&#1085;&#1080;&#1081;%20&#1074;&#1110;&#1076;&#1076;&#1110;&#1083;\MARINA\&#1041;&#1070;&#1044;&#1046;&#1045;&#1058;%202026\2026_&#1047;&#1052;&#1030;&#1053;&#1048;\2026_&#1047;&#1052;&#1030;&#1053;&#1048;_4_&#1042;&#1045;&#1056;&#1045;&#1057;&#1045;&#1053;&#1068;\1%20&#1076;&#1086;&#1076;&#1072;&#1090;&#1086;&#1082;_&#1074;&#1077;&#1088;&#1077;&#1089;&#1077;&#1085;&#1100;_2026.xlsx" TargetMode="External"/><Relationship Id="rId1" Type="http://schemas.openxmlformats.org/officeDocument/2006/relationships/externalLinkPath" Target="/812/!!!!/&#1041;&#1102;&#1076;&#1078;&#1077;&#1090;&#1085;&#1080;&#1081;%20&#1074;&#1110;&#1076;&#1076;&#1110;&#1083;/MARINA/&#1041;&#1070;&#1044;&#1046;&#1045;&#1058;%202026/2026_&#1047;&#1052;&#1030;&#1053;&#1048;/2026_&#1047;&#1052;&#1030;&#1053;&#1048;_4_&#1042;&#1045;&#1056;&#1045;&#1057;&#1045;&#1053;&#1068;/1%20&#1076;&#1086;&#1076;&#1072;&#1090;&#1086;&#1082;_&#1074;&#1077;&#1088;&#1077;&#1089;&#1077;&#1085;&#110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рішення (книга)"/>
      <sheetName val="рішення"/>
      <sheetName val="січень"/>
      <sheetName val="лютий"/>
      <sheetName val="квітень"/>
      <sheetName val="липень"/>
      <sheetName val="ВЕРЕСЕНЬ"/>
    </sheetNames>
    <sheetDataSet>
      <sheetData sheetId="0">
        <row r="7">
          <cell r="D7">
            <v>94745091400</v>
          </cell>
        </row>
        <row r="8">
          <cell r="D8">
            <v>61966293000</v>
          </cell>
        </row>
        <row r="9">
          <cell r="D9">
            <v>51869430900</v>
          </cell>
        </row>
        <row r="10">
          <cell r="D10">
            <v>10096862100</v>
          </cell>
        </row>
        <row r="11">
          <cell r="D11">
            <v>68784000</v>
          </cell>
        </row>
        <row r="12">
          <cell r="D12">
            <v>50250000</v>
          </cell>
        </row>
        <row r="13">
          <cell r="D13">
            <v>7010000</v>
          </cell>
        </row>
        <row r="14">
          <cell r="D14">
            <v>10760000</v>
          </cell>
        </row>
        <row r="15">
          <cell r="D15">
            <v>764000</v>
          </cell>
        </row>
        <row r="16">
          <cell r="D16">
            <v>6428544100</v>
          </cell>
        </row>
        <row r="17">
          <cell r="D17">
            <v>206637500</v>
          </cell>
        </row>
        <row r="18">
          <cell r="D18">
            <v>1867200000</v>
          </cell>
        </row>
        <row r="19">
          <cell r="D19">
            <v>2355239400</v>
          </cell>
        </row>
        <row r="20">
          <cell r="D20">
            <v>1999467200</v>
          </cell>
        </row>
        <row r="21">
          <cell r="D21">
            <v>26281470300</v>
          </cell>
        </row>
        <row r="22">
          <cell r="D22">
            <v>9438270300</v>
          </cell>
        </row>
        <row r="23">
          <cell r="D23">
            <v>135000000</v>
          </cell>
        </row>
        <row r="24">
          <cell r="D24">
            <v>510000000</v>
          </cell>
        </row>
        <row r="25">
          <cell r="D25">
            <v>280000000</v>
          </cell>
        </row>
        <row r="26">
          <cell r="D26">
            <v>1630646400</v>
          </cell>
        </row>
        <row r="27">
          <cell r="D27">
            <v>1989963400</v>
          </cell>
        </row>
        <row r="28">
          <cell r="D28">
            <v>4734616600</v>
          </cell>
        </row>
        <row r="29">
          <cell r="D29">
            <v>39510000</v>
          </cell>
        </row>
        <row r="30">
          <cell r="D30">
            <v>48433900</v>
          </cell>
        </row>
        <row r="31">
          <cell r="D31">
            <v>39000000</v>
          </cell>
        </row>
        <row r="32">
          <cell r="D32">
            <v>31100000</v>
          </cell>
        </row>
        <row r="34">
          <cell r="D34">
            <v>68200000</v>
          </cell>
        </row>
        <row r="35">
          <cell r="D35">
            <v>16775000000</v>
          </cell>
        </row>
        <row r="36">
          <cell r="D36">
            <v>0</v>
          </cell>
        </row>
        <row r="38">
          <cell r="D38">
            <v>918889900</v>
          </cell>
        </row>
        <row r="39">
          <cell r="D39">
            <v>222000000</v>
          </cell>
        </row>
        <row r="40">
          <cell r="D40">
            <v>20000000</v>
          </cell>
        </row>
        <row r="42">
          <cell r="D42">
            <v>202000000</v>
          </cell>
        </row>
        <row r="45">
          <cell r="D45">
            <v>200000000</v>
          </cell>
        </row>
        <row r="46">
          <cell r="D46">
            <v>1000000</v>
          </cell>
        </row>
        <row r="48">
          <cell r="D48">
            <v>1000000</v>
          </cell>
        </row>
        <row r="49">
          <cell r="D49">
            <v>695889900</v>
          </cell>
        </row>
        <row r="50">
          <cell r="D50">
            <v>563489900</v>
          </cell>
        </row>
        <row r="53">
          <cell r="D53">
            <v>87400000</v>
          </cell>
        </row>
        <row r="54">
          <cell r="D54">
            <v>87400000</v>
          </cell>
        </row>
        <row r="55">
          <cell r="D55">
            <v>45000000</v>
          </cell>
        </row>
        <row r="56">
          <cell r="D56">
            <v>1000000</v>
          </cell>
        </row>
        <row r="57">
          <cell r="D57">
            <v>1000000</v>
          </cell>
        </row>
      </sheetData>
      <sheetData sheetId="1">
        <row r="7">
          <cell r="D7">
            <v>99883441400</v>
          </cell>
        </row>
        <row r="8">
          <cell r="D8">
            <v>63966293000</v>
          </cell>
        </row>
        <row r="9">
          <cell r="D9">
            <v>51869430900</v>
          </cell>
        </row>
        <row r="10">
          <cell r="D10">
            <v>12096862100</v>
          </cell>
        </row>
        <row r="11">
          <cell r="D11">
            <v>68784000</v>
          </cell>
        </row>
        <row r="12">
          <cell r="D12">
            <v>50250000</v>
          </cell>
        </row>
        <row r="13">
          <cell r="D13">
            <v>7010000</v>
          </cell>
        </row>
        <row r="14">
          <cell r="D14">
            <v>10760000</v>
          </cell>
        </row>
        <row r="15">
          <cell r="D15">
            <v>764000</v>
          </cell>
        </row>
        <row r="16">
          <cell r="D16">
            <v>6428544100</v>
          </cell>
        </row>
        <row r="17">
          <cell r="D17">
            <v>206637500</v>
          </cell>
        </row>
        <row r="18">
          <cell r="D18">
            <v>1867200000</v>
          </cell>
        </row>
        <row r="19">
          <cell r="D19">
            <v>2355239400</v>
          </cell>
        </row>
        <row r="20">
          <cell r="D20">
            <v>1999467200</v>
          </cell>
        </row>
        <row r="21">
          <cell r="D21">
            <v>29419820300</v>
          </cell>
        </row>
        <row r="22">
          <cell r="D22">
            <v>12576620300</v>
          </cell>
        </row>
        <row r="23">
          <cell r="D23">
            <v>135000000</v>
          </cell>
        </row>
        <row r="24">
          <cell r="D24">
            <v>510000000</v>
          </cell>
        </row>
        <row r="25">
          <cell r="D25">
            <v>280000000</v>
          </cell>
        </row>
        <row r="26">
          <cell r="D26">
            <v>1630646400</v>
          </cell>
        </row>
        <row r="27">
          <cell r="D27">
            <v>1989963400</v>
          </cell>
        </row>
        <row r="28">
          <cell r="D28">
            <v>7872966600</v>
          </cell>
        </row>
        <row r="29">
          <cell r="D29">
            <v>39510000</v>
          </cell>
        </row>
        <row r="30">
          <cell r="D30">
            <v>48433900</v>
          </cell>
        </row>
        <row r="31">
          <cell r="D31">
            <v>39000000</v>
          </cell>
        </row>
        <row r="32">
          <cell r="D32">
            <v>31100000</v>
          </cell>
        </row>
        <row r="34">
          <cell r="D34">
            <v>68200000</v>
          </cell>
        </row>
        <row r="35">
          <cell r="D35">
            <v>16775000000</v>
          </cell>
        </row>
        <row r="36">
          <cell r="D36">
            <v>0</v>
          </cell>
        </row>
        <row r="38">
          <cell r="D38">
            <v>918889900</v>
          </cell>
        </row>
        <row r="39">
          <cell r="D39">
            <v>222000000</v>
          </cell>
        </row>
        <row r="40">
          <cell r="D40">
            <v>20000000</v>
          </cell>
        </row>
        <row r="42">
          <cell r="D42">
            <v>202000000</v>
          </cell>
        </row>
        <row r="45">
          <cell r="D45">
            <v>200000000</v>
          </cell>
        </row>
        <row r="46">
          <cell r="D46">
            <v>1000000</v>
          </cell>
        </row>
        <row r="48">
          <cell r="D48">
            <v>1000000</v>
          </cell>
        </row>
        <row r="49">
          <cell r="D49">
            <v>695889900</v>
          </cell>
        </row>
        <row r="50">
          <cell r="D50">
            <v>563489900</v>
          </cell>
        </row>
        <row r="53">
          <cell r="D53">
            <v>87400000</v>
          </cell>
        </row>
        <row r="54">
          <cell r="D54">
            <v>87400000</v>
          </cell>
        </row>
        <row r="55">
          <cell r="D55">
            <v>45000000</v>
          </cell>
        </row>
        <row r="56">
          <cell r="D56">
            <v>1000000</v>
          </cell>
        </row>
        <row r="57">
          <cell r="D57">
            <v>1000000</v>
          </cell>
        </row>
        <row r="61">
          <cell r="D61">
            <v>0</v>
          </cell>
        </row>
        <row r="64">
          <cell r="D64">
            <v>0</v>
          </cell>
        </row>
        <row r="65">
          <cell r="D65">
            <v>0</v>
          </cell>
        </row>
        <row r="69">
          <cell r="D69">
            <v>0</v>
          </cell>
        </row>
        <row r="71">
          <cell r="D71">
            <v>0</v>
          </cell>
        </row>
        <row r="72">
          <cell r="D72">
            <v>0</v>
          </cell>
        </row>
        <row r="79">
          <cell r="D79">
            <v>100802331300</v>
          </cell>
        </row>
        <row r="80">
          <cell r="D80">
            <v>7142991400</v>
          </cell>
        </row>
        <row r="81">
          <cell r="D81">
            <v>7142991400</v>
          </cell>
        </row>
        <row r="82">
          <cell r="D82">
            <v>7142991400</v>
          </cell>
        </row>
        <row r="86">
          <cell r="D86">
            <v>106894900</v>
          </cell>
        </row>
        <row r="89">
          <cell r="D89">
            <v>7034114000</v>
          </cell>
        </row>
        <row r="92">
          <cell r="D92">
            <v>1982500</v>
          </cell>
        </row>
        <row r="107">
          <cell r="D107">
            <v>107945322700</v>
          </cell>
          <cell r="E107">
            <v>5060226966</v>
          </cell>
        </row>
      </sheetData>
      <sheetData sheetId="2"/>
      <sheetData sheetId="3">
        <row r="61">
          <cell r="E61">
            <v>2769151320</v>
          </cell>
        </row>
        <row r="62">
          <cell r="E62">
            <v>2694764820</v>
          </cell>
        </row>
        <row r="63">
          <cell r="E63">
            <v>74386500</v>
          </cell>
        </row>
        <row r="64">
          <cell r="E64">
            <v>1817574208</v>
          </cell>
        </row>
        <row r="65">
          <cell r="E65">
            <v>507574208</v>
          </cell>
        </row>
        <row r="68">
          <cell r="E68">
            <v>507574208</v>
          </cell>
        </row>
        <row r="69">
          <cell r="E69">
            <v>1310000000</v>
          </cell>
        </row>
        <row r="70">
          <cell r="E70">
            <v>1310000000</v>
          </cell>
        </row>
        <row r="71">
          <cell r="E71">
            <v>339617438</v>
          </cell>
        </row>
        <row r="72">
          <cell r="E72">
            <v>339617438</v>
          </cell>
        </row>
        <row r="73">
          <cell r="E73">
            <v>9000000</v>
          </cell>
        </row>
        <row r="74">
          <cell r="E74">
            <v>23000000</v>
          </cell>
        </row>
        <row r="75">
          <cell r="E75">
            <v>210697138</v>
          </cell>
        </row>
        <row r="76">
          <cell r="E76">
            <v>120300</v>
          </cell>
        </row>
        <row r="77">
          <cell r="E77">
            <v>80000000</v>
          </cell>
        </row>
        <row r="78">
          <cell r="E78">
            <v>16800000</v>
          </cell>
        </row>
        <row r="79">
          <cell r="E79">
            <v>5060226966</v>
          </cell>
        </row>
      </sheetData>
      <sheetData sheetId="4">
        <row r="97">
          <cell r="C97">
            <v>116881323125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on.rada.gov.ua/rada/show/3817-20" TargetMode="External"/><Relationship Id="rId2" Type="http://schemas.openxmlformats.org/officeDocument/2006/relationships/hyperlink" Target="https://zakon.rada.gov.ua/rada/show/2755-17" TargetMode="External"/><Relationship Id="rId1" Type="http://schemas.openxmlformats.org/officeDocument/2006/relationships/hyperlink" Target="https://zakon.rada.gov.ua/rada/show/2755-1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2C7C7-D2E8-4989-B201-59B2EEA038F3}">
  <sheetPr>
    <tabColor theme="7" tint="0.59999389629810485"/>
  </sheetPr>
  <dimension ref="A1:L111"/>
  <sheetViews>
    <sheetView tabSelected="1" view="pageBreakPreview" topLeftCell="B1" zoomScale="80" zoomScaleNormal="80" zoomScaleSheetLayoutView="80" workbookViewId="0">
      <selection activeCell="B92" sqref="B92"/>
    </sheetView>
  </sheetViews>
  <sheetFormatPr defaultRowHeight="23.25" x14ac:dyDescent="0.35"/>
  <cols>
    <col min="1" max="1" width="23.28515625" style="1" customWidth="1"/>
    <col min="2" max="2" width="91.28515625" style="1" customWidth="1"/>
    <col min="3" max="3" width="30.5703125" style="1" customWidth="1"/>
    <col min="4" max="4" width="30.7109375" style="64" customWidth="1"/>
    <col min="5" max="5" width="27" style="1" customWidth="1"/>
    <col min="6" max="6" width="26.28515625" style="1" customWidth="1"/>
    <col min="7" max="7" width="28.28515625" style="1" customWidth="1"/>
    <col min="8" max="9" width="28.7109375" style="5" customWidth="1"/>
    <col min="10" max="10" width="9.140625" style="5"/>
    <col min="11" max="11" width="30" style="5" bestFit="1" customWidth="1"/>
    <col min="12" max="12" width="24.140625" style="5" bestFit="1" customWidth="1"/>
    <col min="13" max="16384" width="9.140625" style="5"/>
  </cols>
  <sheetData>
    <row r="1" spans="1:11" ht="122.25" customHeight="1" x14ac:dyDescent="0.35">
      <c r="D1" s="2" t="s">
        <v>0</v>
      </c>
      <c r="E1" s="2"/>
      <c r="F1" s="2"/>
      <c r="G1" s="3"/>
      <c r="H1" s="4"/>
      <c r="I1" s="4"/>
    </row>
    <row r="2" spans="1:11" ht="33" customHeight="1" x14ac:dyDescent="0.35">
      <c r="A2" s="6" t="s">
        <v>1</v>
      </c>
      <c r="B2" s="6"/>
      <c r="C2" s="6"/>
      <c r="D2" s="6"/>
      <c r="E2" s="6"/>
      <c r="F2" s="6"/>
      <c r="H2" s="4"/>
      <c r="I2" s="4"/>
    </row>
    <row r="3" spans="1:11" ht="33" customHeight="1" x14ac:dyDescent="0.35">
      <c r="A3" s="7"/>
      <c r="B3" s="8">
        <v>2600000000</v>
      </c>
      <c r="C3" s="7"/>
      <c r="D3" s="7"/>
      <c r="E3" s="7"/>
      <c r="H3" s="4"/>
      <c r="I3" s="4"/>
    </row>
    <row r="4" spans="1:11" ht="34.5" customHeight="1" x14ac:dyDescent="0.35">
      <c r="B4" s="9" t="s">
        <v>2</v>
      </c>
      <c r="C4" s="10"/>
      <c r="D4" s="11"/>
      <c r="E4" s="10"/>
      <c r="F4" s="12" t="s">
        <v>3</v>
      </c>
      <c r="G4" s="12"/>
      <c r="H4" s="4"/>
      <c r="I4" s="4"/>
    </row>
    <row r="5" spans="1:11" ht="21.75" customHeight="1" x14ac:dyDescent="0.35">
      <c r="A5" s="13" t="s">
        <v>4</v>
      </c>
      <c r="B5" s="13" t="s">
        <v>5</v>
      </c>
      <c r="C5" s="13" t="s">
        <v>6</v>
      </c>
      <c r="D5" s="14" t="s">
        <v>7</v>
      </c>
      <c r="E5" s="13" t="s">
        <v>8</v>
      </c>
      <c r="F5" s="13"/>
      <c r="G5" s="15"/>
      <c r="H5" s="4"/>
      <c r="I5" s="4"/>
    </row>
    <row r="6" spans="1:11" ht="43.5" customHeight="1" x14ac:dyDescent="0.35">
      <c r="A6" s="13"/>
      <c r="B6" s="13"/>
      <c r="C6" s="13"/>
      <c r="D6" s="14"/>
      <c r="E6" s="16" t="s">
        <v>6</v>
      </c>
      <c r="F6" s="16" t="s">
        <v>9</v>
      </c>
      <c r="G6" s="15" t="s">
        <v>10</v>
      </c>
      <c r="H6" s="15" t="s">
        <v>11</v>
      </c>
      <c r="I6" s="4"/>
    </row>
    <row r="7" spans="1:11" s="21" customFormat="1" ht="26.25" x14ac:dyDescent="0.35">
      <c r="A7" s="17">
        <v>10000000</v>
      </c>
      <c r="B7" s="18" t="s">
        <v>12</v>
      </c>
      <c r="C7" s="19">
        <f>C8+C11+C16+C21+C36</f>
        <v>103715973100</v>
      </c>
      <c r="D7" s="20">
        <f>D8+D11+D16+D21+D36</f>
        <v>103582089100</v>
      </c>
      <c r="E7" s="19">
        <f>E8+E11+E16+E21+E36</f>
        <v>133884000</v>
      </c>
      <c r="F7" s="19">
        <f>F8+F11+F16+F21</f>
        <v>0</v>
      </c>
      <c r="G7" s="4">
        <f>D7-[1]рішення!D7</f>
        <v>3698647700</v>
      </c>
      <c r="H7" s="4">
        <f>D7-'[1]рішення (книга)'!D7</f>
        <v>8836997700</v>
      </c>
      <c r="I7" s="4"/>
    </row>
    <row r="8" spans="1:11" s="26" customFormat="1" ht="46.5" x14ac:dyDescent="0.35">
      <c r="A8" s="22">
        <v>11000000</v>
      </c>
      <c r="B8" s="23" t="s">
        <v>13</v>
      </c>
      <c r="C8" s="24">
        <f>C9+C10</f>
        <v>67856040700</v>
      </c>
      <c r="D8" s="25">
        <f>D9+D10</f>
        <v>67856040700</v>
      </c>
      <c r="E8" s="24">
        <f>E9+E10</f>
        <v>0</v>
      </c>
      <c r="F8" s="24">
        <f>F9+F10</f>
        <v>0</v>
      </c>
      <c r="G8" s="4">
        <f>D8-[1]рішення!D8</f>
        <v>3889747700</v>
      </c>
      <c r="H8" s="4">
        <f>D8-'[1]рішення (книга)'!D8</f>
        <v>5889747700</v>
      </c>
      <c r="I8" s="4"/>
    </row>
    <row r="9" spans="1:11" ht="26.25" x14ac:dyDescent="0.35">
      <c r="A9" s="27">
        <v>11010000</v>
      </c>
      <c r="B9" s="28" t="s">
        <v>14</v>
      </c>
      <c r="C9" s="29">
        <f>D9+E9</f>
        <v>51869430900</v>
      </c>
      <c r="D9" s="30">
        <f>51869430900</f>
        <v>51869430900</v>
      </c>
      <c r="E9" s="31"/>
      <c r="F9" s="31"/>
      <c r="G9" s="4">
        <f>D9-[1]рішення!D9</f>
        <v>0</v>
      </c>
      <c r="H9" s="4">
        <f>D9-'[1]рішення (книга)'!D9</f>
        <v>0</v>
      </c>
      <c r="I9" s="4"/>
      <c r="K9" s="32"/>
    </row>
    <row r="10" spans="1:11" ht="26.25" x14ac:dyDescent="0.35">
      <c r="A10" s="27">
        <v>11020000</v>
      </c>
      <c r="B10" s="28" t="s">
        <v>15</v>
      </c>
      <c r="C10" s="29">
        <f>D10+E10</f>
        <v>15986609800</v>
      </c>
      <c r="D10" s="30">
        <f>10096862100+2000000000+3889747700</f>
        <v>15986609800</v>
      </c>
      <c r="E10" s="31"/>
      <c r="F10" s="31"/>
      <c r="G10" s="4">
        <f>D10-[1]рішення!D10</f>
        <v>3889747700</v>
      </c>
      <c r="H10" s="4">
        <f>D10-'[1]рішення (книга)'!D10</f>
        <v>5889747700</v>
      </c>
      <c r="I10" s="4"/>
      <c r="K10" s="32"/>
    </row>
    <row r="11" spans="1:11" s="26" customFormat="1" ht="46.5" x14ac:dyDescent="0.35">
      <c r="A11" s="22">
        <v>13000000</v>
      </c>
      <c r="B11" s="23" t="s">
        <v>16</v>
      </c>
      <c r="C11" s="24">
        <f>C12+C13+C15+C14</f>
        <v>68784000</v>
      </c>
      <c r="D11" s="25">
        <f>D12+D13+D15+D14</f>
        <v>68784000</v>
      </c>
      <c r="E11" s="24">
        <f>E12+E13+E15</f>
        <v>0</v>
      </c>
      <c r="F11" s="24">
        <f>F12+F13+F15</f>
        <v>0</v>
      </c>
      <c r="G11" s="4">
        <f>D11-[1]рішення!D11</f>
        <v>0</v>
      </c>
      <c r="H11" s="4">
        <f>D11-'[1]рішення (книга)'!D11</f>
        <v>0</v>
      </c>
      <c r="I11" s="4"/>
      <c r="K11" s="32"/>
    </row>
    <row r="12" spans="1:11" ht="26.25" x14ac:dyDescent="0.35">
      <c r="A12" s="27">
        <v>13020000</v>
      </c>
      <c r="B12" s="28" t="s">
        <v>17</v>
      </c>
      <c r="C12" s="29">
        <f>D12+E12</f>
        <v>50250000</v>
      </c>
      <c r="D12" s="30">
        <v>50250000</v>
      </c>
      <c r="E12" s="33"/>
      <c r="F12" s="33"/>
      <c r="G12" s="4">
        <f>D12-[1]рішення!D12</f>
        <v>0</v>
      </c>
      <c r="H12" s="4">
        <f>D12-'[1]рішення (книга)'!D12</f>
        <v>0</v>
      </c>
      <c r="I12" s="4"/>
      <c r="K12" s="32"/>
    </row>
    <row r="13" spans="1:11" ht="46.5" x14ac:dyDescent="0.35">
      <c r="A13" s="27">
        <v>13030000</v>
      </c>
      <c r="B13" s="28" t="s">
        <v>18</v>
      </c>
      <c r="C13" s="29">
        <f>D13+E13</f>
        <v>7010000</v>
      </c>
      <c r="D13" s="30">
        <v>7010000</v>
      </c>
      <c r="E13" s="33"/>
      <c r="F13" s="33"/>
      <c r="G13" s="4">
        <f>D13-[1]рішення!D13</f>
        <v>0</v>
      </c>
      <c r="H13" s="4">
        <f>D13-'[1]рішення (книга)'!D13</f>
        <v>0</v>
      </c>
      <c r="I13" s="4"/>
      <c r="K13" s="32"/>
    </row>
    <row r="14" spans="1:11" ht="26.25" x14ac:dyDescent="0.35">
      <c r="A14" s="27">
        <v>13040000</v>
      </c>
      <c r="B14" s="28" t="s">
        <v>19</v>
      </c>
      <c r="C14" s="29">
        <f>D14+E14</f>
        <v>10760000</v>
      </c>
      <c r="D14" s="30">
        <v>10760000</v>
      </c>
      <c r="E14" s="33"/>
      <c r="F14" s="33"/>
      <c r="G14" s="4">
        <f>D14-[1]рішення!D14</f>
        <v>0</v>
      </c>
      <c r="H14" s="4">
        <f>D14-'[1]рішення (книга)'!D14</f>
        <v>0</v>
      </c>
      <c r="I14" s="4"/>
      <c r="K14" s="32"/>
    </row>
    <row r="15" spans="1:11" ht="26.25" x14ac:dyDescent="0.35">
      <c r="A15" s="27">
        <v>13070000</v>
      </c>
      <c r="B15" s="28" t="s">
        <v>20</v>
      </c>
      <c r="C15" s="29">
        <f>D15+E15</f>
        <v>764000</v>
      </c>
      <c r="D15" s="30">
        <v>764000</v>
      </c>
      <c r="E15" s="33"/>
      <c r="F15" s="33"/>
      <c r="G15" s="4">
        <f>D15-[1]рішення!D15</f>
        <v>0</v>
      </c>
      <c r="H15" s="4">
        <f>D15-'[1]рішення (книга)'!D15</f>
        <v>0</v>
      </c>
      <c r="I15" s="4"/>
      <c r="K15" s="32"/>
    </row>
    <row r="16" spans="1:11" s="26" customFormat="1" ht="26.25" x14ac:dyDescent="0.35">
      <c r="A16" s="22">
        <v>14000000</v>
      </c>
      <c r="B16" s="23" t="s">
        <v>21</v>
      </c>
      <c r="C16" s="24">
        <f>D16</f>
        <v>6428544100</v>
      </c>
      <c r="D16" s="25">
        <f>D20+D18+D17+D19</f>
        <v>6428544100</v>
      </c>
      <c r="E16" s="24">
        <f>E20</f>
        <v>0</v>
      </c>
      <c r="F16" s="24">
        <f>F20</f>
        <v>0</v>
      </c>
      <c r="G16" s="4">
        <f>D16-[1]рішення!D16</f>
        <v>0</v>
      </c>
      <c r="H16" s="4">
        <f>D16-'[1]рішення (книга)'!D16</f>
        <v>0</v>
      </c>
      <c r="I16" s="4"/>
      <c r="K16" s="32"/>
    </row>
    <row r="17" spans="1:11" s="26" customFormat="1" ht="46.5" x14ac:dyDescent="0.35">
      <c r="A17" s="27">
        <v>14021900</v>
      </c>
      <c r="B17" s="28" t="s">
        <v>22</v>
      </c>
      <c r="C17" s="29">
        <f>D17</f>
        <v>206637500</v>
      </c>
      <c r="D17" s="34">
        <v>206637500</v>
      </c>
      <c r="E17" s="24"/>
      <c r="F17" s="24"/>
      <c r="G17" s="4">
        <f>D17-[1]рішення!D17</f>
        <v>0</v>
      </c>
      <c r="H17" s="4">
        <f>D17-'[1]рішення (книга)'!D17</f>
        <v>0</v>
      </c>
      <c r="I17" s="4"/>
      <c r="K17" s="32"/>
    </row>
    <row r="18" spans="1:11" s="26" customFormat="1" ht="46.5" x14ac:dyDescent="0.35">
      <c r="A18" s="27">
        <v>14031900</v>
      </c>
      <c r="B18" s="28" t="s">
        <v>23</v>
      </c>
      <c r="C18" s="29">
        <f>D18</f>
        <v>1867200000</v>
      </c>
      <c r="D18" s="34">
        <v>1867200000</v>
      </c>
      <c r="E18" s="24"/>
      <c r="F18" s="24"/>
      <c r="G18" s="4">
        <f>D18-[1]рішення!D18</f>
        <v>0</v>
      </c>
      <c r="H18" s="4">
        <f>D18-'[1]рішення (книга)'!D18</f>
        <v>0</v>
      </c>
      <c r="I18" s="4"/>
      <c r="K18" s="32"/>
    </row>
    <row r="19" spans="1:11" s="26" customFormat="1" ht="139.5" x14ac:dyDescent="0.35">
      <c r="A19" s="27">
        <v>14040100</v>
      </c>
      <c r="B19" s="28" t="s">
        <v>24</v>
      </c>
      <c r="C19" s="29">
        <f>D19</f>
        <v>2355239400</v>
      </c>
      <c r="D19" s="34">
        <v>2355239400</v>
      </c>
      <c r="E19" s="24"/>
      <c r="F19" s="24"/>
      <c r="G19" s="4">
        <f>D19-[1]рішення!D19</f>
        <v>0</v>
      </c>
      <c r="H19" s="4">
        <f>D19-'[1]рішення (книга)'!D19</f>
        <v>0</v>
      </c>
      <c r="I19" s="4"/>
      <c r="K19" s="32"/>
    </row>
    <row r="20" spans="1:11" ht="96" customHeight="1" x14ac:dyDescent="0.35">
      <c r="A20" s="27">
        <v>14040200</v>
      </c>
      <c r="B20" s="28" t="s">
        <v>25</v>
      </c>
      <c r="C20" s="29">
        <f>D20+E20</f>
        <v>1999467200</v>
      </c>
      <c r="D20" s="30">
        <v>1999467200</v>
      </c>
      <c r="E20" s="33"/>
      <c r="F20" s="33"/>
      <c r="G20" s="4">
        <f>D20-[1]рішення!D20</f>
        <v>0</v>
      </c>
      <c r="H20" s="4">
        <f>D20-'[1]рішення (книга)'!D20</f>
        <v>0</v>
      </c>
      <c r="I20" s="4"/>
      <c r="K20" s="32"/>
    </row>
    <row r="21" spans="1:11" s="26" customFormat="1" ht="26.25" x14ac:dyDescent="0.35">
      <c r="A21" s="22">
        <v>18000000</v>
      </c>
      <c r="B21" s="23" t="s">
        <v>26</v>
      </c>
      <c r="C21" s="24">
        <f t="shared" ref="C21:C32" si="0">D21</f>
        <v>29228720300</v>
      </c>
      <c r="D21" s="25">
        <f>D22+D33+D34+D35</f>
        <v>29228720300</v>
      </c>
      <c r="E21" s="24">
        <f>E22+E27+E28+E29+E30+E31+E32+E33+E34+E35</f>
        <v>0</v>
      </c>
      <c r="F21" s="24">
        <f>F22+F27+F28+F29+F30+F31+F32+F33+F34+F35</f>
        <v>0</v>
      </c>
      <c r="G21" s="4">
        <f>D21-[1]рішення!D21</f>
        <v>-191100000</v>
      </c>
      <c r="H21" s="4">
        <f>D21-'[1]рішення (книга)'!D21</f>
        <v>2947250000</v>
      </c>
      <c r="I21" s="4"/>
      <c r="K21" s="32"/>
    </row>
    <row r="22" spans="1:11" ht="26.25" x14ac:dyDescent="0.35">
      <c r="A22" s="27">
        <v>18010000</v>
      </c>
      <c r="B22" s="28" t="s">
        <v>27</v>
      </c>
      <c r="C22" s="29">
        <f t="shared" si="0"/>
        <v>12385520300</v>
      </c>
      <c r="D22" s="34">
        <f>D23+D24+D25+D26+D27+D28+D29+D30+D31+D32</f>
        <v>12385520300</v>
      </c>
      <c r="E22" s="29">
        <f>E27+E28+E29+E30+E31+E32</f>
        <v>0</v>
      </c>
      <c r="F22" s="29">
        <f>F27+F28+F29+F30+F31+F32</f>
        <v>0</v>
      </c>
      <c r="G22" s="4">
        <f>D22-[1]рішення!D22</f>
        <v>-191100000</v>
      </c>
      <c r="H22" s="4">
        <f>D22-'[1]рішення (книга)'!D22</f>
        <v>2947250000</v>
      </c>
      <c r="I22" s="4"/>
      <c r="K22" s="32"/>
    </row>
    <row r="23" spans="1:11" ht="69.75" x14ac:dyDescent="0.35">
      <c r="A23" s="27">
        <v>18010100</v>
      </c>
      <c r="B23" s="28" t="s">
        <v>28</v>
      </c>
      <c r="C23" s="29">
        <f t="shared" si="0"/>
        <v>135000000</v>
      </c>
      <c r="D23" s="34">
        <v>135000000</v>
      </c>
      <c r="E23" s="29"/>
      <c r="F23" s="29"/>
      <c r="G23" s="4">
        <f>D23-[1]рішення!D23</f>
        <v>0</v>
      </c>
      <c r="H23" s="4">
        <f>D23-'[1]рішення (книга)'!D23</f>
        <v>0</v>
      </c>
      <c r="I23" s="4"/>
      <c r="K23" s="32"/>
    </row>
    <row r="24" spans="1:11" ht="69.75" x14ac:dyDescent="0.35">
      <c r="A24" s="27">
        <v>18010200</v>
      </c>
      <c r="B24" s="28" t="s">
        <v>29</v>
      </c>
      <c r="C24" s="29">
        <f t="shared" si="0"/>
        <v>610000000</v>
      </c>
      <c r="D24" s="34">
        <f>510000000+100000000</f>
        <v>610000000</v>
      </c>
      <c r="E24" s="29"/>
      <c r="F24" s="29"/>
      <c r="G24" s="4">
        <f>D24-[1]рішення!D24</f>
        <v>100000000</v>
      </c>
      <c r="H24" s="4">
        <f>D24-'[1]рішення (книга)'!D24</f>
        <v>100000000</v>
      </c>
      <c r="I24" s="4"/>
      <c r="K24" s="32"/>
    </row>
    <row r="25" spans="1:11" ht="69.75" x14ac:dyDescent="0.35">
      <c r="A25" s="27">
        <v>18010300</v>
      </c>
      <c r="B25" s="28" t="s">
        <v>30</v>
      </c>
      <c r="C25" s="29">
        <f t="shared" si="0"/>
        <v>280000000</v>
      </c>
      <c r="D25" s="34">
        <v>280000000</v>
      </c>
      <c r="E25" s="29"/>
      <c r="F25" s="29"/>
      <c r="G25" s="4">
        <f>D25-[1]рішення!D25</f>
        <v>0</v>
      </c>
      <c r="H25" s="4">
        <f>D25-'[1]рішення (книга)'!D25</f>
        <v>0</v>
      </c>
      <c r="I25" s="4"/>
      <c r="K25" s="32"/>
    </row>
    <row r="26" spans="1:11" ht="69.75" x14ac:dyDescent="0.35">
      <c r="A26" s="27">
        <v>18010400</v>
      </c>
      <c r="B26" s="28" t="s">
        <v>31</v>
      </c>
      <c r="C26" s="29">
        <f t="shared" si="0"/>
        <v>1530646400</v>
      </c>
      <c r="D26" s="34">
        <f>1630646400-100000000</f>
        <v>1530646400</v>
      </c>
      <c r="E26" s="29"/>
      <c r="F26" s="29"/>
      <c r="G26" s="4">
        <f>D26-[1]рішення!D26</f>
        <v>-100000000</v>
      </c>
      <c r="H26" s="4">
        <f>D26-'[1]рішення (книга)'!D26</f>
        <v>-100000000</v>
      </c>
      <c r="I26" s="4"/>
      <c r="K26" s="32"/>
    </row>
    <row r="27" spans="1:11" ht="30" customHeight="1" x14ac:dyDescent="0.35">
      <c r="A27" s="27">
        <v>18010500</v>
      </c>
      <c r="B27" s="28" t="s">
        <v>32</v>
      </c>
      <c r="C27" s="29">
        <f t="shared" si="0"/>
        <v>1989963400</v>
      </c>
      <c r="D27" s="34">
        <v>1989963400</v>
      </c>
      <c r="E27" s="33"/>
      <c r="F27" s="33"/>
      <c r="G27" s="4">
        <f>D27-[1]рішення!D27</f>
        <v>0</v>
      </c>
      <c r="H27" s="4">
        <f>D27-'[1]рішення (книга)'!D27</f>
        <v>0</v>
      </c>
      <c r="I27" s="4"/>
      <c r="K27" s="32"/>
    </row>
    <row r="28" spans="1:11" ht="30" customHeight="1" x14ac:dyDescent="0.35">
      <c r="A28" s="27">
        <v>18010600</v>
      </c>
      <c r="B28" s="28" t="s">
        <v>33</v>
      </c>
      <c r="C28" s="29">
        <f t="shared" si="0"/>
        <v>7681866600</v>
      </c>
      <c r="D28" s="34">
        <f>4734616600+(3988350000-650000000-200000000)-191100000</f>
        <v>7681866600</v>
      </c>
      <c r="E28" s="33"/>
      <c r="F28" s="33"/>
      <c r="G28" s="4">
        <f>D28-[1]рішення!D28</f>
        <v>-191100000</v>
      </c>
      <c r="H28" s="4">
        <f>D28-'[1]рішення (книга)'!D28</f>
        <v>2947250000</v>
      </c>
      <c r="I28" s="4"/>
      <c r="K28" s="32"/>
    </row>
    <row r="29" spans="1:11" ht="30" customHeight="1" x14ac:dyDescent="0.35">
      <c r="A29" s="27">
        <v>18010700</v>
      </c>
      <c r="B29" s="28" t="s">
        <v>34</v>
      </c>
      <c r="C29" s="29">
        <f t="shared" si="0"/>
        <v>39510000</v>
      </c>
      <c r="D29" s="34">
        <v>39510000</v>
      </c>
      <c r="E29" s="33"/>
      <c r="F29" s="33"/>
      <c r="G29" s="4">
        <f>D29-[1]рішення!D29</f>
        <v>0</v>
      </c>
      <c r="H29" s="4">
        <f>D29-'[1]рішення (книга)'!D29</f>
        <v>0</v>
      </c>
      <c r="I29" s="4"/>
      <c r="K29" s="32"/>
    </row>
    <row r="30" spans="1:11" ht="30" customHeight="1" x14ac:dyDescent="0.35">
      <c r="A30" s="27">
        <v>18010900</v>
      </c>
      <c r="B30" s="28" t="s">
        <v>35</v>
      </c>
      <c r="C30" s="29">
        <f t="shared" si="0"/>
        <v>48433900</v>
      </c>
      <c r="D30" s="34">
        <v>48433900</v>
      </c>
      <c r="E30" s="33"/>
      <c r="F30" s="33"/>
      <c r="G30" s="4">
        <f>D30-[1]рішення!D30</f>
        <v>0</v>
      </c>
      <c r="H30" s="4">
        <f>D30-'[1]рішення (книга)'!D30</f>
        <v>0</v>
      </c>
      <c r="I30" s="4"/>
      <c r="K30" s="32"/>
    </row>
    <row r="31" spans="1:11" ht="30" customHeight="1" x14ac:dyDescent="0.35">
      <c r="A31" s="27">
        <v>18011000</v>
      </c>
      <c r="B31" s="28" t="s">
        <v>36</v>
      </c>
      <c r="C31" s="29">
        <f t="shared" si="0"/>
        <v>39000000</v>
      </c>
      <c r="D31" s="34">
        <v>39000000</v>
      </c>
      <c r="E31" s="33"/>
      <c r="F31" s="33"/>
      <c r="G31" s="4">
        <f>D31-[1]рішення!D31</f>
        <v>0</v>
      </c>
      <c r="H31" s="4">
        <f>D31-'[1]рішення (книга)'!D31</f>
        <v>0</v>
      </c>
      <c r="I31" s="4"/>
      <c r="K31" s="32"/>
    </row>
    <row r="32" spans="1:11" ht="30" customHeight="1" x14ac:dyDescent="0.35">
      <c r="A32" s="27">
        <v>18011100</v>
      </c>
      <c r="B32" s="28" t="s">
        <v>37</v>
      </c>
      <c r="C32" s="29">
        <f t="shared" si="0"/>
        <v>31100000</v>
      </c>
      <c r="D32" s="34">
        <v>31100000</v>
      </c>
      <c r="E32" s="33"/>
      <c r="F32" s="33"/>
      <c r="G32" s="4">
        <f>D32-[1]рішення!D32</f>
        <v>0</v>
      </c>
      <c r="H32" s="4">
        <f>D32-'[1]рішення (книга)'!D32</f>
        <v>0</v>
      </c>
      <c r="I32" s="4"/>
      <c r="K32" s="32"/>
    </row>
    <row r="33" spans="1:11" ht="30" hidden="1" customHeight="1" x14ac:dyDescent="0.35">
      <c r="A33" s="27">
        <v>18020000</v>
      </c>
      <c r="B33" s="28" t="s">
        <v>38</v>
      </c>
      <c r="C33" s="29">
        <f>D33+E33</f>
        <v>0</v>
      </c>
      <c r="D33" s="30"/>
      <c r="E33" s="33"/>
      <c r="F33" s="33"/>
      <c r="G33" s="4">
        <f>D33-[1]рішення!D33</f>
        <v>0</v>
      </c>
      <c r="H33" s="4">
        <f>D33-'[1]рішення (книга)'!D33</f>
        <v>0</v>
      </c>
      <c r="I33" s="4"/>
      <c r="K33" s="32"/>
    </row>
    <row r="34" spans="1:11" ht="30" customHeight="1" x14ac:dyDescent="0.35">
      <c r="A34" s="27">
        <v>18030000</v>
      </c>
      <c r="B34" s="28" t="s">
        <v>39</v>
      </c>
      <c r="C34" s="29">
        <f>D34+E34</f>
        <v>68200000</v>
      </c>
      <c r="D34" s="30">
        <v>68200000</v>
      </c>
      <c r="E34" s="33"/>
      <c r="F34" s="33"/>
      <c r="G34" s="4">
        <f>D34-[1]рішення!D34</f>
        <v>0</v>
      </c>
      <c r="H34" s="4">
        <f>D34-'[1]рішення (книга)'!D34</f>
        <v>0</v>
      </c>
      <c r="I34" s="4"/>
      <c r="K34" s="32"/>
    </row>
    <row r="35" spans="1:11" ht="30" customHeight="1" x14ac:dyDescent="0.35">
      <c r="A35" s="27">
        <v>18050000</v>
      </c>
      <c r="B35" s="28" t="s">
        <v>40</v>
      </c>
      <c r="C35" s="29">
        <f>D35+E35</f>
        <v>16775000000</v>
      </c>
      <c r="D35" s="30">
        <v>16775000000</v>
      </c>
      <c r="E35" s="33"/>
      <c r="F35" s="33"/>
      <c r="G35" s="4">
        <f>D35-[1]рішення!D35</f>
        <v>0</v>
      </c>
      <c r="H35" s="4">
        <f>D35-'[1]рішення (книга)'!D35</f>
        <v>0</v>
      </c>
      <c r="I35" s="4"/>
      <c r="K35" s="32"/>
    </row>
    <row r="36" spans="1:11" s="26" customFormat="1" ht="26.25" x14ac:dyDescent="0.35">
      <c r="A36" s="22">
        <v>19000000</v>
      </c>
      <c r="B36" s="23" t="s">
        <v>41</v>
      </c>
      <c r="C36" s="24">
        <f>C37</f>
        <v>133884000</v>
      </c>
      <c r="D36" s="25">
        <f>D37</f>
        <v>0</v>
      </c>
      <c r="E36" s="24">
        <f>E37</f>
        <v>133884000</v>
      </c>
      <c r="F36" s="24">
        <f>F37</f>
        <v>0</v>
      </c>
      <c r="G36" s="4">
        <f>D36-[1]рішення!D36</f>
        <v>0</v>
      </c>
      <c r="H36" s="4">
        <f>D36-'[1]рішення (книга)'!D36</f>
        <v>0</v>
      </c>
      <c r="I36" s="4"/>
      <c r="K36" s="32"/>
    </row>
    <row r="37" spans="1:11" ht="26.25" x14ac:dyDescent="0.35">
      <c r="A37" s="27">
        <v>19010000</v>
      </c>
      <c r="B37" s="28" t="s">
        <v>42</v>
      </c>
      <c r="C37" s="29">
        <f>D37+E37</f>
        <v>133884000</v>
      </c>
      <c r="D37" s="30"/>
      <c r="E37" s="33">
        <v>133884000</v>
      </c>
      <c r="F37" s="33"/>
      <c r="G37" s="4">
        <f>D37-[1]рішення!D37</f>
        <v>0</v>
      </c>
      <c r="H37" s="4">
        <f>D37-'[1]рішення (книга)'!D37</f>
        <v>0</v>
      </c>
      <c r="I37" s="4"/>
      <c r="K37" s="32"/>
    </row>
    <row r="38" spans="1:11" s="21" customFormat="1" ht="26.25" x14ac:dyDescent="0.35">
      <c r="A38" s="17">
        <v>20000000</v>
      </c>
      <c r="B38" s="18" t="s">
        <v>43</v>
      </c>
      <c r="C38" s="19">
        <f>C39+C49+C56+C61+C47</f>
        <v>4041128300</v>
      </c>
      <c r="D38" s="20">
        <f>D39+D49+D56</f>
        <v>1109989900</v>
      </c>
      <c r="E38" s="19">
        <f>E39+E49+E56+E61+E47</f>
        <v>2931138400</v>
      </c>
      <c r="F38" s="19">
        <f>F39+F49+F56+F61</f>
        <v>100000000</v>
      </c>
      <c r="G38" s="4">
        <f>D38-[1]рішення!D38</f>
        <v>191100000</v>
      </c>
      <c r="H38" s="4">
        <f>D38-'[1]рішення (книга)'!D38</f>
        <v>191100000</v>
      </c>
      <c r="I38" s="4"/>
      <c r="K38" s="32"/>
    </row>
    <row r="39" spans="1:11" s="26" customFormat="1" ht="40.5" customHeight="1" x14ac:dyDescent="0.35">
      <c r="A39" s="22">
        <v>21000000</v>
      </c>
      <c r="B39" s="23" t="s">
        <v>44</v>
      </c>
      <c r="C39" s="24">
        <f>+C40+C41+C42</f>
        <v>238100000</v>
      </c>
      <c r="D39" s="25">
        <f>+D42+D40</f>
        <v>238100000</v>
      </c>
      <c r="E39" s="24">
        <f>+E41+E42+E44+E45</f>
        <v>0</v>
      </c>
      <c r="F39" s="24">
        <f>+F41+F42+F44+F45</f>
        <v>0</v>
      </c>
      <c r="G39" s="4">
        <f>D39-[1]рішення!D39</f>
        <v>16100000</v>
      </c>
      <c r="H39" s="4">
        <f>D39-'[1]рішення (книга)'!D39</f>
        <v>16100000</v>
      </c>
      <c r="I39" s="4"/>
      <c r="K39" s="32"/>
    </row>
    <row r="40" spans="1:11" s="26" customFormat="1" ht="70.5" customHeight="1" x14ac:dyDescent="0.35">
      <c r="A40" s="27">
        <v>21010300</v>
      </c>
      <c r="B40" s="28" t="s">
        <v>45</v>
      </c>
      <c r="C40" s="33">
        <f>D40</f>
        <v>18000000</v>
      </c>
      <c r="D40" s="31">
        <f>20000000-2000000</f>
        <v>18000000</v>
      </c>
      <c r="E40" s="24"/>
      <c r="F40" s="24"/>
      <c r="G40" s="4">
        <f>D40-[1]рішення!D40</f>
        <v>-2000000</v>
      </c>
      <c r="H40" s="4">
        <f>D40-'[1]рішення (книга)'!D40</f>
        <v>-2000000</v>
      </c>
      <c r="I40" s="4"/>
      <c r="K40" s="32"/>
    </row>
    <row r="41" spans="1:11" ht="82.5" hidden="1" customHeight="1" x14ac:dyDescent="0.35">
      <c r="A41" s="27">
        <v>21010800</v>
      </c>
      <c r="B41" s="28" t="s">
        <v>46</v>
      </c>
      <c r="C41" s="29">
        <f t="shared" ref="C41:C48" si="1">D41+E41</f>
        <v>0</v>
      </c>
      <c r="D41" s="30"/>
      <c r="E41" s="33"/>
      <c r="F41" s="33"/>
      <c r="G41" s="4">
        <f>D41-[1]рішення!D41</f>
        <v>0</v>
      </c>
      <c r="H41" s="4">
        <f>D41-'[1]рішення (книга)'!D41</f>
        <v>0</v>
      </c>
      <c r="I41" s="4"/>
      <c r="K41" s="32"/>
    </row>
    <row r="42" spans="1:11" ht="26.25" x14ac:dyDescent="0.35">
      <c r="A42" s="16">
        <v>21080000</v>
      </c>
      <c r="B42" s="35" t="s">
        <v>47</v>
      </c>
      <c r="C42" s="19">
        <f t="shared" si="1"/>
        <v>220100000</v>
      </c>
      <c r="D42" s="36">
        <f>D44+D45+D46+D43+D48</f>
        <v>220100000</v>
      </c>
      <c r="E42" s="37"/>
      <c r="F42" s="37"/>
      <c r="G42" s="4">
        <f>D42-[1]рішення!D42</f>
        <v>18100000</v>
      </c>
      <c r="H42" s="4">
        <f>D42-'[1]рішення (книга)'!D42</f>
        <v>18100000</v>
      </c>
      <c r="I42" s="4"/>
      <c r="K42" s="32"/>
    </row>
    <row r="43" spans="1:11" ht="26.25" x14ac:dyDescent="0.35">
      <c r="A43" s="27">
        <v>21080500</v>
      </c>
      <c r="B43" s="28" t="s">
        <v>47</v>
      </c>
      <c r="C43" s="29">
        <f t="shared" si="1"/>
        <v>7400000</v>
      </c>
      <c r="D43" s="30">
        <v>7400000</v>
      </c>
      <c r="E43" s="33"/>
      <c r="F43" s="33"/>
      <c r="G43" s="4">
        <f>D43-[1]рішення!D43</f>
        <v>7400000</v>
      </c>
      <c r="H43" s="4">
        <f>D43-'[1]рішення (книга)'!D43</f>
        <v>7400000</v>
      </c>
      <c r="I43" s="4"/>
      <c r="K43" s="32"/>
    </row>
    <row r="44" spans="1:11" ht="57.75" customHeight="1" x14ac:dyDescent="0.35">
      <c r="A44" s="27">
        <v>21080600</v>
      </c>
      <c r="B44" s="28" t="s">
        <v>48</v>
      </c>
      <c r="C44" s="29">
        <f t="shared" si="1"/>
        <v>1500000</v>
      </c>
      <c r="D44" s="30">
        <v>1500000</v>
      </c>
      <c r="E44" s="33"/>
      <c r="F44" s="33"/>
      <c r="G44" s="4">
        <f>D44-[1]рішення!D44</f>
        <v>1500000</v>
      </c>
      <c r="H44" s="4">
        <f>D44-'[1]рішення (книга)'!D44</f>
        <v>1500000</v>
      </c>
      <c r="I44" s="4"/>
      <c r="K44" s="32"/>
    </row>
    <row r="45" spans="1:11" ht="26.25" x14ac:dyDescent="0.35">
      <c r="A45" s="27">
        <v>21081100</v>
      </c>
      <c r="B45" s="28" t="s">
        <v>49</v>
      </c>
      <c r="C45" s="29">
        <f t="shared" si="1"/>
        <v>200000000</v>
      </c>
      <c r="D45" s="30">
        <v>200000000</v>
      </c>
      <c r="E45" s="33"/>
      <c r="F45" s="33"/>
      <c r="G45" s="4">
        <f>D45-[1]рішення!D45</f>
        <v>0</v>
      </c>
      <c r="H45" s="4">
        <f>D45-'[1]рішення (книга)'!D45</f>
        <v>0</v>
      </c>
      <c r="I45" s="4"/>
      <c r="K45" s="32"/>
    </row>
    <row r="46" spans="1:11" ht="136.5" customHeight="1" x14ac:dyDescent="0.35">
      <c r="A46" s="27">
        <v>21081500</v>
      </c>
      <c r="B46" s="28" t="s">
        <v>50</v>
      </c>
      <c r="C46" s="29">
        <f t="shared" si="1"/>
        <v>8500000</v>
      </c>
      <c r="D46" s="30">
        <f>1000000+7500000</f>
        <v>8500000</v>
      </c>
      <c r="E46" s="33"/>
      <c r="F46" s="33"/>
      <c r="G46" s="4">
        <f>D46-[1]рішення!D46</f>
        <v>7500000</v>
      </c>
      <c r="H46" s="4">
        <f>D46-'[1]рішення (книга)'!D46</f>
        <v>7500000</v>
      </c>
      <c r="I46" s="4"/>
      <c r="K46" s="32"/>
    </row>
    <row r="47" spans="1:11" ht="46.5" hidden="1" x14ac:dyDescent="0.35">
      <c r="A47" s="27">
        <v>21110000</v>
      </c>
      <c r="B47" s="28" t="s">
        <v>51</v>
      </c>
      <c r="C47" s="29">
        <f t="shared" si="1"/>
        <v>0</v>
      </c>
      <c r="D47" s="30"/>
      <c r="E47" s="33"/>
      <c r="F47" s="33"/>
      <c r="G47" s="4">
        <f>D47-[1]рішення!D47</f>
        <v>0</v>
      </c>
      <c r="H47" s="4">
        <f>D47-'[1]рішення (книга)'!D47</f>
        <v>0</v>
      </c>
      <c r="I47" s="4"/>
      <c r="K47" s="32"/>
    </row>
    <row r="48" spans="1:11" ht="69.75" x14ac:dyDescent="0.35">
      <c r="A48" s="27">
        <v>21081800</v>
      </c>
      <c r="B48" s="28" t="s">
        <v>52</v>
      </c>
      <c r="C48" s="29">
        <f t="shared" si="1"/>
        <v>2700000</v>
      </c>
      <c r="D48" s="30">
        <f>1000000+1700000</f>
        <v>2700000</v>
      </c>
      <c r="E48" s="33"/>
      <c r="F48" s="33"/>
      <c r="G48" s="4">
        <f>D48-[1]рішення!D48</f>
        <v>1700000</v>
      </c>
      <c r="H48" s="4">
        <f>D48-'[1]рішення (книга)'!D48</f>
        <v>1700000</v>
      </c>
      <c r="I48" s="4"/>
      <c r="K48" s="32"/>
    </row>
    <row r="49" spans="1:11" s="26" customFormat="1" ht="46.5" x14ac:dyDescent="0.35">
      <c r="A49" s="22">
        <v>22000000</v>
      </c>
      <c r="B49" s="23" t="s">
        <v>53</v>
      </c>
      <c r="C49" s="24">
        <f>C50+C53+C55+C51+C52</f>
        <v>695889900</v>
      </c>
      <c r="D49" s="25">
        <f>D50+D53+D55+D51+D52</f>
        <v>695889900</v>
      </c>
      <c r="E49" s="24">
        <f>E50+E53+E55</f>
        <v>0</v>
      </c>
      <c r="F49" s="24">
        <f>F50+F53+F55</f>
        <v>0</v>
      </c>
      <c r="G49" s="4">
        <f>D49-[1]рішення!D49</f>
        <v>0</v>
      </c>
      <c r="H49" s="4">
        <f>D49-'[1]рішення (книга)'!D49</f>
        <v>0</v>
      </c>
      <c r="I49" s="4"/>
      <c r="K49" s="32"/>
    </row>
    <row r="50" spans="1:11" ht="26.25" x14ac:dyDescent="0.35">
      <c r="A50" s="27">
        <v>22010000</v>
      </c>
      <c r="B50" s="28" t="s">
        <v>54</v>
      </c>
      <c r="C50" s="29">
        <f>D50+E50</f>
        <v>563489900</v>
      </c>
      <c r="D50" s="30">
        <v>563489900</v>
      </c>
      <c r="E50" s="33"/>
      <c r="F50" s="33"/>
      <c r="G50" s="4">
        <f>D50-[1]рішення!D50</f>
        <v>0</v>
      </c>
      <c r="H50" s="4">
        <f>D50-'[1]рішення (книга)'!D50</f>
        <v>0</v>
      </c>
      <c r="I50" s="4"/>
      <c r="K50" s="32"/>
    </row>
    <row r="51" spans="1:11" ht="46.5" hidden="1" x14ac:dyDescent="0.35">
      <c r="A51" s="27">
        <v>22020100</v>
      </c>
      <c r="B51" s="28" t="s">
        <v>55</v>
      </c>
      <c r="C51" s="29">
        <f>D51+E51</f>
        <v>0</v>
      </c>
      <c r="D51" s="30"/>
      <c r="E51" s="33"/>
      <c r="F51" s="33"/>
      <c r="G51" s="4">
        <f>D51-[1]рішення!D51</f>
        <v>0</v>
      </c>
      <c r="H51" s="4">
        <f>D51-'[1]рішення (книга)'!D51</f>
        <v>0</v>
      </c>
      <c r="I51" s="4"/>
      <c r="K51" s="32"/>
    </row>
    <row r="52" spans="1:11" ht="46.5" hidden="1" x14ac:dyDescent="0.35">
      <c r="A52" s="27">
        <v>22020400</v>
      </c>
      <c r="B52" s="28" t="s">
        <v>56</v>
      </c>
      <c r="C52" s="29">
        <f>D52+E52</f>
        <v>0</v>
      </c>
      <c r="D52" s="30"/>
      <c r="E52" s="33"/>
      <c r="F52" s="33"/>
      <c r="G52" s="4">
        <f>D52-[1]рішення!D52</f>
        <v>0</v>
      </c>
      <c r="H52" s="4">
        <f>D52-'[1]рішення (книга)'!D52</f>
        <v>0</v>
      </c>
      <c r="I52" s="4"/>
      <c r="K52" s="32"/>
    </row>
    <row r="53" spans="1:11" ht="46.5" customHeight="1" x14ac:dyDescent="0.35">
      <c r="A53" s="27">
        <v>22080000</v>
      </c>
      <c r="B53" s="38" t="s">
        <v>57</v>
      </c>
      <c r="C53" s="29">
        <f>C54</f>
        <v>87400000</v>
      </c>
      <c r="D53" s="34">
        <f>D54</f>
        <v>87400000</v>
      </c>
      <c r="E53" s="29">
        <f>E54</f>
        <v>0</v>
      </c>
      <c r="F53" s="29">
        <f>F54</f>
        <v>0</v>
      </c>
      <c r="G53" s="4">
        <f>D53-[1]рішення!D53</f>
        <v>0</v>
      </c>
      <c r="H53" s="4">
        <f>D53-'[1]рішення (книга)'!D53</f>
        <v>0</v>
      </c>
      <c r="I53" s="4"/>
      <c r="K53" s="32"/>
    </row>
    <row r="54" spans="1:11" ht="69.75" x14ac:dyDescent="0.35">
      <c r="A54" s="27">
        <v>22080400</v>
      </c>
      <c r="B54" s="28" t="s">
        <v>58</v>
      </c>
      <c r="C54" s="29">
        <f>D54+E54</f>
        <v>87400000</v>
      </c>
      <c r="D54" s="30">
        <v>87400000</v>
      </c>
      <c r="E54" s="33"/>
      <c r="F54" s="33"/>
      <c r="G54" s="4">
        <f>D54-[1]рішення!D54</f>
        <v>0</v>
      </c>
      <c r="H54" s="4">
        <f>D54-'[1]рішення (книга)'!D54</f>
        <v>0</v>
      </c>
      <c r="I54" s="4"/>
      <c r="K54" s="32"/>
    </row>
    <row r="55" spans="1:11" ht="26.25" x14ac:dyDescent="0.35">
      <c r="A55" s="27">
        <v>22090000</v>
      </c>
      <c r="B55" s="28" t="s">
        <v>59</v>
      </c>
      <c r="C55" s="29">
        <f>D55+E55</f>
        <v>45000000</v>
      </c>
      <c r="D55" s="30">
        <v>45000000</v>
      </c>
      <c r="E55" s="33"/>
      <c r="F55" s="33"/>
      <c r="G55" s="4">
        <f>D55-[1]рішення!D55</f>
        <v>0</v>
      </c>
      <c r="H55" s="4">
        <f>D55-'[1]рішення (книга)'!D55</f>
        <v>0</v>
      </c>
      <c r="I55" s="4"/>
      <c r="K55" s="32"/>
    </row>
    <row r="56" spans="1:11" s="26" customFormat="1" ht="26.25" x14ac:dyDescent="0.35">
      <c r="A56" s="22">
        <v>24000000</v>
      </c>
      <c r="B56" s="23" t="s">
        <v>60</v>
      </c>
      <c r="C56" s="24">
        <f>+C57+C58+C59+C60</f>
        <v>276000000</v>
      </c>
      <c r="D56" s="25">
        <f>+D57+D59+D60</f>
        <v>176000000</v>
      </c>
      <c r="E56" s="24">
        <f>+E57+E58+E59+E60</f>
        <v>100000000</v>
      </c>
      <c r="F56" s="24">
        <f>+F57+F59+F60</f>
        <v>100000000</v>
      </c>
      <c r="G56" s="4">
        <f>D56-[1]рішення!D56</f>
        <v>175000000</v>
      </c>
      <c r="H56" s="4">
        <f>D56-'[1]рішення (книга)'!D56</f>
        <v>175000000</v>
      </c>
      <c r="I56" s="4"/>
      <c r="K56" s="32"/>
    </row>
    <row r="57" spans="1:11" ht="26.25" x14ac:dyDescent="0.35">
      <c r="A57" s="27">
        <v>24060300</v>
      </c>
      <c r="B57" s="28" t="s">
        <v>47</v>
      </c>
      <c r="C57" s="29">
        <f>D57+E57</f>
        <v>176000000</v>
      </c>
      <c r="D57" s="34">
        <f>1000000+175000000</f>
        <v>176000000</v>
      </c>
      <c r="E57" s="29"/>
      <c r="F57" s="29"/>
      <c r="G57" s="4">
        <f>D57-[1]рішення!D57</f>
        <v>175000000</v>
      </c>
      <c r="H57" s="4">
        <f>D57-'[1]рішення (книга)'!D57</f>
        <v>175000000</v>
      </c>
      <c r="I57" s="4"/>
      <c r="K57" s="32"/>
    </row>
    <row r="58" spans="1:11" ht="46.5" hidden="1" x14ac:dyDescent="0.35">
      <c r="A58" s="27">
        <v>24061600</v>
      </c>
      <c r="B58" s="28" t="s">
        <v>61</v>
      </c>
      <c r="C58" s="29">
        <f>E58</f>
        <v>0</v>
      </c>
      <c r="D58" s="34"/>
      <c r="E58" s="29"/>
      <c r="F58" s="29"/>
      <c r="G58" s="4">
        <f>D58-[1]рішення!D58</f>
        <v>0</v>
      </c>
      <c r="H58" s="4">
        <f>D58-'[1]рішення (книга)'!D58</f>
        <v>0</v>
      </c>
      <c r="I58" s="4"/>
      <c r="K58" s="32"/>
    </row>
    <row r="59" spans="1:11" ht="74.25" hidden="1" customHeight="1" x14ac:dyDescent="0.35">
      <c r="A59" s="27">
        <v>24062100</v>
      </c>
      <c r="B59" s="28" t="s">
        <v>62</v>
      </c>
      <c r="C59" s="29">
        <f>D59+E59</f>
        <v>0</v>
      </c>
      <c r="D59" s="34"/>
      <c r="E59" s="29"/>
      <c r="F59" s="29"/>
      <c r="G59" s="4">
        <f>D59-[1]рішення!D59</f>
        <v>0</v>
      </c>
      <c r="H59" s="4">
        <f>D59-'[1]рішення (книга)'!D59</f>
        <v>0</v>
      </c>
      <c r="I59" s="4"/>
      <c r="K59" s="32"/>
    </row>
    <row r="60" spans="1:11" ht="54" customHeight="1" x14ac:dyDescent="0.35">
      <c r="A60" s="27">
        <v>24170000</v>
      </c>
      <c r="B60" s="28" t="s">
        <v>63</v>
      </c>
      <c r="C60" s="29">
        <f>D60+E60</f>
        <v>100000000</v>
      </c>
      <c r="D60" s="34"/>
      <c r="E60" s="29">
        <f>60000000+40000000</f>
        <v>100000000</v>
      </c>
      <c r="F60" s="29">
        <f>E60</f>
        <v>100000000</v>
      </c>
      <c r="G60" s="4">
        <f>D60-[1]рішення!D60</f>
        <v>0</v>
      </c>
      <c r="H60" s="4">
        <f>E60-[1]лютий!E60</f>
        <v>100000000</v>
      </c>
      <c r="I60" s="4"/>
      <c r="K60" s="32"/>
    </row>
    <row r="61" spans="1:11" s="26" customFormat="1" ht="26.25" x14ac:dyDescent="0.35">
      <c r="A61" s="22">
        <v>25000000</v>
      </c>
      <c r="B61" s="23" t="s">
        <v>64</v>
      </c>
      <c r="C61" s="24">
        <f>C62+C63</f>
        <v>2831138400</v>
      </c>
      <c r="D61" s="25">
        <f>D62+D63</f>
        <v>0</v>
      </c>
      <c r="E61" s="24">
        <f>E62+E63</f>
        <v>2831138400</v>
      </c>
      <c r="F61" s="24">
        <f>F62+F63</f>
        <v>0</v>
      </c>
      <c r="G61" s="4">
        <f>D61-[1]рішення!D61</f>
        <v>0</v>
      </c>
      <c r="H61" s="4">
        <f>E61-[1]лютий!E61</f>
        <v>61987080</v>
      </c>
      <c r="I61" s="4"/>
      <c r="K61" s="32"/>
    </row>
    <row r="62" spans="1:11" ht="46.5" x14ac:dyDescent="0.35">
      <c r="A62" s="27">
        <v>25010000</v>
      </c>
      <c r="B62" s="28" t="s">
        <v>65</v>
      </c>
      <c r="C62" s="29">
        <f>D62+E62</f>
        <v>2756751900</v>
      </c>
      <c r="D62" s="34"/>
      <c r="E62" s="29">
        <f>2694764820+61987080</f>
        <v>2756751900</v>
      </c>
      <c r="F62" s="29"/>
      <c r="G62" s="4">
        <f>D62-[1]рішення!D62</f>
        <v>0</v>
      </c>
      <c r="H62" s="4">
        <f>E62-[1]лютий!E62</f>
        <v>61987080</v>
      </c>
      <c r="I62" s="4"/>
      <c r="K62" s="32"/>
    </row>
    <row r="63" spans="1:11" ht="35.25" customHeight="1" x14ac:dyDescent="0.35">
      <c r="A63" s="27">
        <v>25020000</v>
      </c>
      <c r="B63" s="28" t="s">
        <v>66</v>
      </c>
      <c r="C63" s="29">
        <f>D63+E63</f>
        <v>74386500</v>
      </c>
      <c r="D63" s="34"/>
      <c r="E63" s="29">
        <v>74386500</v>
      </c>
      <c r="F63" s="29"/>
      <c r="G63" s="4">
        <f>D63-[1]рішення!D63</f>
        <v>0</v>
      </c>
      <c r="H63" s="4">
        <f>E63-[1]лютий!E63</f>
        <v>0</v>
      </c>
      <c r="I63" s="4"/>
      <c r="K63" s="32"/>
    </row>
    <row r="64" spans="1:11" s="21" customFormat="1" ht="26.25" x14ac:dyDescent="0.35">
      <c r="A64" s="17">
        <v>30000000</v>
      </c>
      <c r="B64" s="18" t="s">
        <v>67</v>
      </c>
      <c r="C64" s="19">
        <f>C65+C69</f>
        <v>1817574208</v>
      </c>
      <c r="D64" s="20">
        <f>D65+D69</f>
        <v>0</v>
      </c>
      <c r="E64" s="19">
        <f>E65+E69</f>
        <v>1817574208</v>
      </c>
      <c r="F64" s="19">
        <f>F65+F69</f>
        <v>1817574208</v>
      </c>
      <c r="G64" s="4">
        <f>D64-[1]рішення!D64</f>
        <v>0</v>
      </c>
      <c r="H64" s="4">
        <f>E64-[1]лютий!E64</f>
        <v>0</v>
      </c>
      <c r="I64" s="4"/>
      <c r="K64" s="32"/>
    </row>
    <row r="65" spans="1:12" s="26" customFormat="1" ht="26.25" x14ac:dyDescent="0.35">
      <c r="A65" s="22">
        <v>31000000</v>
      </c>
      <c r="B65" s="23" t="s">
        <v>68</v>
      </c>
      <c r="C65" s="24">
        <f>C66+C68+C67</f>
        <v>507574208</v>
      </c>
      <c r="D65" s="25">
        <f>D66+D68+D67</f>
        <v>0</v>
      </c>
      <c r="E65" s="24">
        <f>E66+E68</f>
        <v>507574208</v>
      </c>
      <c r="F65" s="24">
        <f>F66+F68</f>
        <v>507574208</v>
      </c>
      <c r="G65" s="4">
        <f>D65-[1]рішення!D65</f>
        <v>0</v>
      </c>
      <c r="H65" s="4">
        <f>E65-[1]лютий!E65</f>
        <v>0</v>
      </c>
      <c r="I65" s="4"/>
      <c r="K65" s="32"/>
    </row>
    <row r="66" spans="1:12" ht="116.25" hidden="1" x14ac:dyDescent="0.35">
      <c r="A66" s="27">
        <v>31010200</v>
      </c>
      <c r="B66" s="28" t="s">
        <v>69</v>
      </c>
      <c r="C66" s="29">
        <f>D66+E66</f>
        <v>0</v>
      </c>
      <c r="D66" s="30"/>
      <c r="E66" s="33"/>
      <c r="F66" s="33"/>
      <c r="G66" s="4">
        <f>D66-[1]рішення!D66</f>
        <v>0</v>
      </c>
      <c r="H66" s="4">
        <f>E66-[1]лютий!E66</f>
        <v>0</v>
      </c>
      <c r="I66" s="4"/>
      <c r="K66" s="32"/>
    </row>
    <row r="67" spans="1:12" ht="46.5" hidden="1" x14ac:dyDescent="0.35">
      <c r="A67" s="27">
        <v>31020000</v>
      </c>
      <c r="B67" s="28" t="s">
        <v>70</v>
      </c>
      <c r="C67" s="29">
        <f>D67</f>
        <v>0</v>
      </c>
      <c r="D67" s="30"/>
      <c r="E67" s="33"/>
      <c r="F67" s="33"/>
      <c r="G67" s="4">
        <f>D67-[1]рішення!D67</f>
        <v>0</v>
      </c>
      <c r="H67" s="4">
        <f>E67-[1]лютий!E67</f>
        <v>0</v>
      </c>
      <c r="I67" s="4"/>
      <c r="K67" s="32"/>
    </row>
    <row r="68" spans="1:12" ht="69.75" x14ac:dyDescent="0.35">
      <c r="A68" s="27">
        <v>31030000</v>
      </c>
      <c r="B68" s="28" t="s">
        <v>71</v>
      </c>
      <c r="C68" s="29">
        <f>D68+E68</f>
        <v>507574208</v>
      </c>
      <c r="D68" s="30"/>
      <c r="E68" s="33">
        <f>F68</f>
        <v>507574208</v>
      </c>
      <c r="F68" s="33">
        <f>100000000+407574208</f>
        <v>507574208</v>
      </c>
      <c r="G68" s="4">
        <f>D68-[1]рішення!D68</f>
        <v>0</v>
      </c>
      <c r="H68" s="4">
        <f>E68-[1]лютий!E68</f>
        <v>0</v>
      </c>
      <c r="I68" s="4"/>
      <c r="K68" s="32"/>
    </row>
    <row r="69" spans="1:12" s="26" customFormat="1" ht="26.25" x14ac:dyDescent="0.35">
      <c r="A69" s="22">
        <v>33000000</v>
      </c>
      <c r="B69" s="23" t="s">
        <v>72</v>
      </c>
      <c r="C69" s="24">
        <f>E69</f>
        <v>1310000000</v>
      </c>
      <c r="D69" s="25">
        <f>D70</f>
        <v>0</v>
      </c>
      <c r="E69" s="24">
        <f>F69</f>
        <v>1310000000</v>
      </c>
      <c r="F69" s="24">
        <f>F70</f>
        <v>1310000000</v>
      </c>
      <c r="G69" s="4">
        <f>D69-[1]рішення!D69</f>
        <v>0</v>
      </c>
      <c r="H69" s="4">
        <f>E69-[1]лютий!E69</f>
        <v>0</v>
      </c>
      <c r="I69" s="4"/>
      <c r="K69" s="32"/>
    </row>
    <row r="70" spans="1:12" ht="26.25" x14ac:dyDescent="0.35">
      <c r="A70" s="27">
        <v>33010000</v>
      </c>
      <c r="B70" s="28" t="s">
        <v>73</v>
      </c>
      <c r="C70" s="29">
        <f t="shared" ref="C70:C78" si="2">D70+E70</f>
        <v>1310000000</v>
      </c>
      <c r="D70" s="30"/>
      <c r="E70" s="31">
        <f>F70</f>
        <v>1310000000</v>
      </c>
      <c r="F70" s="31">
        <f>160000000+1150000000</f>
        <v>1310000000</v>
      </c>
      <c r="G70" s="4">
        <f>D70-[1]рішення!D70</f>
        <v>0</v>
      </c>
      <c r="H70" s="4">
        <f>E70-[1]лютий!E70</f>
        <v>0</v>
      </c>
      <c r="I70" s="4"/>
      <c r="K70" s="32"/>
    </row>
    <row r="71" spans="1:12" ht="26.25" x14ac:dyDescent="0.35">
      <c r="A71" s="17">
        <v>50000000</v>
      </c>
      <c r="B71" s="18" t="s">
        <v>74</v>
      </c>
      <c r="C71" s="19">
        <f t="shared" si="2"/>
        <v>332974067</v>
      </c>
      <c r="D71" s="20">
        <f>D72</f>
        <v>0</v>
      </c>
      <c r="E71" s="19">
        <f>E72</f>
        <v>332974067</v>
      </c>
      <c r="F71" s="19">
        <f>F72</f>
        <v>0</v>
      </c>
      <c r="G71" s="4">
        <f>D71-[1]рішення!D71</f>
        <v>0</v>
      </c>
      <c r="H71" s="4">
        <f>E71-[1]лютий!E71</f>
        <v>-6643371</v>
      </c>
      <c r="I71" s="4"/>
      <c r="K71" s="32"/>
    </row>
    <row r="72" spans="1:12" ht="69.75" x14ac:dyDescent="0.35">
      <c r="A72" s="22">
        <v>50110000</v>
      </c>
      <c r="B72" s="39" t="s">
        <v>75</v>
      </c>
      <c r="C72" s="24">
        <f t="shared" si="2"/>
        <v>332974067</v>
      </c>
      <c r="D72" s="25">
        <f>D73+D74+D75+D78</f>
        <v>0</v>
      </c>
      <c r="E72" s="24">
        <f>E73+E74+E75+E78+E77+E76</f>
        <v>332974067</v>
      </c>
      <c r="F72" s="24">
        <f>F73+F74+F75+F78</f>
        <v>0</v>
      </c>
      <c r="G72" s="4">
        <f>D72-[1]рішення!D72</f>
        <v>0</v>
      </c>
      <c r="H72" s="4">
        <f>E72-[1]лютий!E72</f>
        <v>-6643371</v>
      </c>
      <c r="I72" s="4"/>
      <c r="K72" s="32"/>
    </row>
    <row r="73" spans="1:12" ht="46.5" x14ac:dyDescent="0.35">
      <c r="A73" s="27">
        <v>50110002</v>
      </c>
      <c r="B73" s="40" t="s">
        <v>76</v>
      </c>
      <c r="C73" s="29">
        <f t="shared" si="2"/>
        <v>33000000</v>
      </c>
      <c r="D73" s="30"/>
      <c r="E73" s="33">
        <f>9000000+24000000</f>
        <v>33000000</v>
      </c>
      <c r="F73" s="33"/>
      <c r="G73" s="4">
        <f>D73-[1]рішення!D73</f>
        <v>0</v>
      </c>
      <c r="H73" s="4">
        <f>E73-[1]лютий!E73</f>
        <v>24000000</v>
      </c>
      <c r="I73" s="4"/>
      <c r="K73" s="32"/>
    </row>
    <row r="74" spans="1:12" ht="116.25" x14ac:dyDescent="0.35">
      <c r="A74" s="27">
        <v>50110004</v>
      </c>
      <c r="B74" s="40" t="s">
        <v>77</v>
      </c>
      <c r="C74" s="29">
        <f t="shared" si="2"/>
        <v>23000000</v>
      </c>
      <c r="D74" s="30"/>
      <c r="E74" s="33">
        <v>23000000</v>
      </c>
      <c r="F74" s="33"/>
      <c r="G74" s="4">
        <f>D74-[1]рішення!D74</f>
        <v>0</v>
      </c>
      <c r="H74" s="4">
        <f>E74-[1]лютий!E74</f>
        <v>0</v>
      </c>
      <c r="I74" s="4"/>
      <c r="K74" s="32"/>
    </row>
    <row r="75" spans="1:12" ht="116.25" x14ac:dyDescent="0.35">
      <c r="A75" s="27">
        <v>50110005</v>
      </c>
      <c r="B75" s="41" t="s">
        <v>78</v>
      </c>
      <c r="C75" s="29">
        <f t="shared" si="2"/>
        <v>210697138</v>
      </c>
      <c r="D75" s="30"/>
      <c r="E75" s="33">
        <v>210697138</v>
      </c>
      <c r="F75" s="33"/>
      <c r="G75" s="4">
        <f>D75-[1]рішення!D75</f>
        <v>0</v>
      </c>
      <c r="H75" s="4">
        <f>E75-[1]лютий!E75</f>
        <v>0</v>
      </c>
      <c r="I75" s="4"/>
      <c r="K75" s="32"/>
    </row>
    <row r="76" spans="1:12" ht="93" x14ac:dyDescent="0.35">
      <c r="A76" s="27">
        <v>50110006</v>
      </c>
      <c r="B76" s="41" t="s">
        <v>79</v>
      </c>
      <c r="C76" s="29">
        <f>E76</f>
        <v>120300</v>
      </c>
      <c r="D76" s="30"/>
      <c r="E76" s="33">
        <v>120300</v>
      </c>
      <c r="F76" s="33"/>
      <c r="G76" s="4">
        <f>D76-[1]рішення!D76</f>
        <v>0</v>
      </c>
      <c r="H76" s="4">
        <f>E76-[1]лютий!E76</f>
        <v>0</v>
      </c>
      <c r="I76" s="4"/>
      <c r="K76" s="32"/>
    </row>
    <row r="77" spans="1:12" ht="48.75" customHeight="1" x14ac:dyDescent="0.35">
      <c r="A77" s="27">
        <v>50110007</v>
      </c>
      <c r="B77" s="41" t="s">
        <v>80</v>
      </c>
      <c r="C77" s="29">
        <f t="shared" si="2"/>
        <v>40356629</v>
      </c>
      <c r="D77" s="30"/>
      <c r="E77" s="33">
        <f>80000000-39643371</f>
        <v>40356629</v>
      </c>
      <c r="F77" s="33"/>
      <c r="G77" s="4">
        <f>D77-[1]рішення!D77</f>
        <v>0</v>
      </c>
      <c r="H77" s="4">
        <f>E77-[1]лютий!E77</f>
        <v>-39643371</v>
      </c>
      <c r="I77" s="4"/>
      <c r="K77" s="32"/>
    </row>
    <row r="78" spans="1:12" ht="46.5" x14ac:dyDescent="0.35">
      <c r="A78" s="27">
        <v>50110009</v>
      </c>
      <c r="B78" s="41" t="s">
        <v>81</v>
      </c>
      <c r="C78" s="29">
        <f t="shared" si="2"/>
        <v>25800000</v>
      </c>
      <c r="D78" s="30"/>
      <c r="E78" s="33">
        <f>16800000+9000000</f>
        <v>25800000</v>
      </c>
      <c r="F78" s="33"/>
      <c r="G78" s="4">
        <f>D78-[1]рішення!D78</f>
        <v>0</v>
      </c>
      <c r="H78" s="4">
        <f>E78-[1]лютий!E78</f>
        <v>9000000</v>
      </c>
      <c r="I78" s="4"/>
      <c r="K78" s="32"/>
    </row>
    <row r="79" spans="1:12" ht="51" x14ac:dyDescent="0.35">
      <c r="A79" s="27"/>
      <c r="B79" s="42" t="s">
        <v>82</v>
      </c>
      <c r="C79" s="19">
        <f>C7+C38+C64+C71</f>
        <v>109907649675</v>
      </c>
      <c r="D79" s="20">
        <f>D7+D38+D64+D71</f>
        <v>104692079000</v>
      </c>
      <c r="E79" s="19">
        <f>E7+E38+E64+E71</f>
        <v>5215570675</v>
      </c>
      <c r="F79" s="19">
        <f>F7+F38+F64+F71</f>
        <v>1917574208</v>
      </c>
      <c r="G79" s="4">
        <f>D79-[1]рішення!D79</f>
        <v>3889747700</v>
      </c>
      <c r="H79" s="4">
        <f>E79-[1]лютий!E79</f>
        <v>155343709</v>
      </c>
      <c r="I79" s="4"/>
      <c r="K79" s="32"/>
      <c r="L79" s="43"/>
    </row>
    <row r="80" spans="1:12" s="21" customFormat="1" ht="26.25" x14ac:dyDescent="0.35">
      <c r="A80" s="17">
        <v>40000000</v>
      </c>
      <c r="B80" s="18" t="s">
        <v>83</v>
      </c>
      <c r="C80" s="19">
        <f>D80+E80</f>
        <v>12119998738</v>
      </c>
      <c r="D80" s="36">
        <f>D81</f>
        <v>12064880338</v>
      </c>
      <c r="E80" s="37">
        <f>E81+E98</f>
        <v>55118400</v>
      </c>
      <c r="F80" s="37"/>
      <c r="G80" s="4">
        <f>D80-[1]рішення!D80</f>
        <v>4921888938</v>
      </c>
      <c r="H80" s="4"/>
      <c r="I80" s="4"/>
      <c r="K80" s="32"/>
    </row>
    <row r="81" spans="1:11" s="26" customFormat="1" ht="26.25" x14ac:dyDescent="0.35">
      <c r="A81" s="22">
        <v>41000000</v>
      </c>
      <c r="B81" s="23" t="s">
        <v>84</v>
      </c>
      <c r="C81" s="24">
        <f>D81+E81</f>
        <v>12088798738</v>
      </c>
      <c r="D81" s="44">
        <f>D82</f>
        <v>12064880338</v>
      </c>
      <c r="E81" s="45">
        <f>E82</f>
        <v>23918400</v>
      </c>
      <c r="F81" s="45"/>
      <c r="G81" s="4">
        <f>D81-[1]рішення!D81</f>
        <v>4921888938</v>
      </c>
      <c r="H81" s="4"/>
      <c r="I81" s="4"/>
      <c r="K81" s="32"/>
    </row>
    <row r="82" spans="1:11" ht="36.75" customHeight="1" x14ac:dyDescent="0.35">
      <c r="A82" s="22">
        <v>41030000</v>
      </c>
      <c r="B82" s="23" t="s">
        <v>85</v>
      </c>
      <c r="C82" s="24">
        <f t="shared" ref="C82:C98" si="3">D82+E82</f>
        <v>12088798738</v>
      </c>
      <c r="D82" s="25">
        <f>D83+D84+D85+D87+D90+D92+D93+D94+D95+D96+D97+D91</f>
        <v>12064880338</v>
      </c>
      <c r="E82" s="25">
        <f>E83+E84+E85+E87+E90+E92+E93+E94+E95+E96+E97+E91</f>
        <v>23918400</v>
      </c>
      <c r="F82" s="24"/>
      <c r="G82" s="4">
        <f>D82-[1]рішення!D82</f>
        <v>4921888938</v>
      </c>
      <c r="H82" s="4"/>
      <c r="I82" s="4"/>
      <c r="K82" s="32"/>
    </row>
    <row r="83" spans="1:11" ht="75" customHeight="1" x14ac:dyDescent="0.35">
      <c r="A83" s="27">
        <v>41031100</v>
      </c>
      <c r="B83" s="28" t="s">
        <v>86</v>
      </c>
      <c r="C83" s="46">
        <f t="shared" si="3"/>
        <v>1070564300</v>
      </c>
      <c r="D83" s="30">
        <f>357463800+713100500</f>
        <v>1070564300</v>
      </c>
      <c r="E83" s="24"/>
      <c r="F83" s="24"/>
      <c r="G83" s="4">
        <f>D83-[1]рішення!D83</f>
        <v>1070564300</v>
      </c>
      <c r="H83" s="4"/>
      <c r="I83" s="4"/>
      <c r="K83" s="32"/>
    </row>
    <row r="84" spans="1:11" ht="78" customHeight="1" x14ac:dyDescent="0.35">
      <c r="A84" s="27">
        <v>41033000</v>
      </c>
      <c r="B84" s="28" t="s">
        <v>87</v>
      </c>
      <c r="C84" s="46">
        <f t="shared" si="3"/>
        <v>106175000</v>
      </c>
      <c r="D84" s="30">
        <f>106894900-719900</f>
        <v>106175000</v>
      </c>
      <c r="E84" s="24"/>
      <c r="F84" s="24"/>
      <c r="G84" s="4">
        <f>D84-[1]рішення!D84</f>
        <v>106175000</v>
      </c>
      <c r="H84" s="4"/>
      <c r="I84" s="4"/>
      <c r="K84" s="32"/>
    </row>
    <row r="85" spans="1:11" ht="138.75" customHeight="1" x14ac:dyDescent="0.35">
      <c r="A85" s="27">
        <v>41033600</v>
      </c>
      <c r="B85" s="28" t="s">
        <v>88</v>
      </c>
      <c r="C85" s="46">
        <f t="shared" si="3"/>
        <v>12800000</v>
      </c>
      <c r="D85" s="30">
        <v>12800000</v>
      </c>
      <c r="E85" s="24"/>
      <c r="F85" s="24"/>
      <c r="G85" s="4">
        <f>D85-[1]рішення!D85</f>
        <v>12800000</v>
      </c>
      <c r="H85" s="4"/>
      <c r="I85" s="4"/>
      <c r="K85" s="32"/>
    </row>
    <row r="86" spans="1:11" ht="78" hidden="1" customHeight="1" x14ac:dyDescent="0.35">
      <c r="A86" s="27">
        <v>41033800</v>
      </c>
      <c r="B86" s="28" t="s">
        <v>89</v>
      </c>
      <c r="C86" s="46">
        <f t="shared" si="3"/>
        <v>0</v>
      </c>
      <c r="D86" s="30"/>
      <c r="E86" s="24"/>
      <c r="F86" s="24"/>
      <c r="G86" s="4">
        <f>D86-[1]рішення!D86</f>
        <v>-106894900</v>
      </c>
      <c r="H86" s="4"/>
      <c r="I86" s="4"/>
      <c r="K86" s="32"/>
    </row>
    <row r="87" spans="1:11" ht="40.5" customHeight="1" x14ac:dyDescent="0.35">
      <c r="A87" s="27">
        <v>41033900</v>
      </c>
      <c r="B87" s="28" t="s">
        <v>90</v>
      </c>
      <c r="C87" s="46">
        <f t="shared" si="3"/>
        <v>9153522700</v>
      </c>
      <c r="D87" s="30">
        <f>7034114000-1471783500+15750000+3551523800</f>
        <v>9129604300</v>
      </c>
      <c r="E87" s="33">
        <f>1191400+22727000</f>
        <v>23918400</v>
      </c>
      <c r="F87" s="33"/>
      <c r="G87" s="4">
        <f>D87-[1]рішення!D87</f>
        <v>9129604300</v>
      </c>
      <c r="H87" s="4"/>
      <c r="I87" s="4"/>
      <c r="K87" s="32"/>
    </row>
    <row r="88" spans="1:11" ht="52.5" hidden="1" customHeight="1" x14ac:dyDescent="0.35">
      <c r="A88" s="27">
        <v>41034200</v>
      </c>
      <c r="B88" s="28" t="s">
        <v>91</v>
      </c>
      <c r="C88" s="46">
        <f t="shared" si="3"/>
        <v>0</v>
      </c>
      <c r="D88" s="30"/>
      <c r="E88" s="33"/>
      <c r="F88" s="33"/>
      <c r="G88" s="4">
        <f>D88-[1]рішення!D88</f>
        <v>0</v>
      </c>
      <c r="H88" s="4"/>
      <c r="I88" s="4"/>
      <c r="K88" s="32"/>
    </row>
    <row r="89" spans="1:11" ht="72.75" hidden="1" customHeight="1" x14ac:dyDescent="0.35">
      <c r="A89" s="27">
        <v>41034500</v>
      </c>
      <c r="B89" s="28" t="s">
        <v>92</v>
      </c>
      <c r="C89" s="46">
        <f t="shared" si="3"/>
        <v>0</v>
      </c>
      <c r="D89" s="30"/>
      <c r="E89" s="33"/>
      <c r="F89" s="33"/>
      <c r="G89" s="4">
        <f>D89-[1]рішення!D89</f>
        <v>-7034114000</v>
      </c>
      <c r="H89" s="4"/>
      <c r="I89" s="4"/>
      <c r="K89" s="32"/>
    </row>
    <row r="90" spans="1:11" ht="145.5" customHeight="1" x14ac:dyDescent="0.35">
      <c r="A90" s="27">
        <v>41034400</v>
      </c>
      <c r="B90" s="28" t="s">
        <v>93</v>
      </c>
      <c r="C90" s="46">
        <f t="shared" si="3"/>
        <v>2073540</v>
      </c>
      <c r="D90" s="30">
        <f>1982500+91040</f>
        <v>2073540</v>
      </c>
      <c r="E90" s="33"/>
      <c r="F90" s="33"/>
      <c r="G90" s="4">
        <f>D90-[1]рішення!D90</f>
        <v>2073540</v>
      </c>
      <c r="H90" s="4"/>
      <c r="I90" s="4"/>
      <c r="K90" s="32" t="s">
        <v>94</v>
      </c>
    </row>
    <row r="91" spans="1:11" s="49" customFormat="1" ht="73.5" customHeight="1" x14ac:dyDescent="0.35">
      <c r="A91" s="27" t="s">
        <v>95</v>
      </c>
      <c r="B91" s="28" t="s">
        <v>96</v>
      </c>
      <c r="C91" s="46">
        <f>D91+E91</f>
        <v>297302130</v>
      </c>
      <c r="D91" s="30">
        <v>297302130</v>
      </c>
      <c r="E91" s="47"/>
      <c r="F91" s="47"/>
      <c r="G91" s="48"/>
      <c r="H91" s="48"/>
      <c r="I91" s="48"/>
      <c r="K91" s="50"/>
    </row>
    <row r="92" spans="1:11" ht="75.75" customHeight="1" x14ac:dyDescent="0.35">
      <c r="A92" s="27">
        <v>41035400</v>
      </c>
      <c r="B92" s="28" t="s">
        <v>97</v>
      </c>
      <c r="C92" s="46">
        <f t="shared" si="3"/>
        <v>18313300</v>
      </c>
      <c r="D92" s="30">
        <v>18313300</v>
      </c>
      <c r="E92" s="33"/>
      <c r="F92" s="33"/>
      <c r="G92" s="4">
        <f>D92-[1]рішення!D91</f>
        <v>18313300</v>
      </c>
      <c r="H92" s="4"/>
      <c r="I92" s="4"/>
      <c r="K92" s="32"/>
    </row>
    <row r="93" spans="1:11" ht="110.25" customHeight="1" x14ac:dyDescent="0.35">
      <c r="A93" s="27">
        <v>41035800</v>
      </c>
      <c r="B93" s="28" t="s">
        <v>98</v>
      </c>
      <c r="C93" s="46">
        <f t="shared" si="3"/>
        <v>35550665</v>
      </c>
      <c r="D93" s="30">
        <f>34697800+556350+296515</f>
        <v>35550665</v>
      </c>
      <c r="E93" s="33"/>
      <c r="F93" s="33"/>
      <c r="G93" s="4">
        <f>D93-[1]рішення!D92</f>
        <v>33568165</v>
      </c>
      <c r="H93" s="4"/>
      <c r="I93" s="4"/>
      <c r="K93" s="32"/>
    </row>
    <row r="94" spans="1:11" ht="110.25" customHeight="1" x14ac:dyDescent="0.35">
      <c r="A94" s="27">
        <v>41036000</v>
      </c>
      <c r="B94" s="28" t="s">
        <v>99</v>
      </c>
      <c r="C94" s="46">
        <f t="shared" si="3"/>
        <v>98673400</v>
      </c>
      <c r="D94" s="30">
        <f>85679500+12993900</f>
        <v>98673400</v>
      </c>
      <c r="E94" s="33"/>
      <c r="F94" s="33"/>
      <c r="G94" s="4">
        <f>D94-[1]рішення!D93</f>
        <v>98673400</v>
      </c>
      <c r="H94" s="4"/>
      <c r="I94" s="4"/>
      <c r="K94" s="32"/>
    </row>
    <row r="95" spans="1:11" ht="409.5" customHeight="1" x14ac:dyDescent="0.35">
      <c r="A95" s="27">
        <v>41036100</v>
      </c>
      <c r="B95" s="28" t="s">
        <v>100</v>
      </c>
      <c r="C95" s="46">
        <f t="shared" si="3"/>
        <v>548290403</v>
      </c>
      <c r="D95" s="30">
        <v>548290403</v>
      </c>
      <c r="E95" s="33"/>
      <c r="F95" s="33"/>
      <c r="G95" s="4">
        <f>D95-[1]рішення!D94</f>
        <v>548290403</v>
      </c>
      <c r="H95" s="4"/>
      <c r="I95" s="4"/>
      <c r="K95" s="32"/>
    </row>
    <row r="96" spans="1:11" ht="73.5" customHeight="1" x14ac:dyDescent="0.35">
      <c r="A96" s="27">
        <v>41036300</v>
      </c>
      <c r="B96" s="28" t="s">
        <v>101</v>
      </c>
      <c r="C96" s="46">
        <f t="shared" si="3"/>
        <v>645533300</v>
      </c>
      <c r="D96" s="30">
        <v>645533300</v>
      </c>
      <c r="E96" s="33"/>
      <c r="F96" s="33"/>
      <c r="G96" s="4">
        <f>D96-[1]рішення!D94</f>
        <v>645533300</v>
      </c>
      <c r="H96" s="4"/>
      <c r="I96" s="4"/>
      <c r="K96" s="32"/>
    </row>
    <row r="97" spans="1:12" ht="73.5" customHeight="1" x14ac:dyDescent="0.35">
      <c r="A97" s="27">
        <v>41037500</v>
      </c>
      <c r="B97" s="28" t="s">
        <v>102</v>
      </c>
      <c r="C97" s="46">
        <f t="shared" si="3"/>
        <v>100000000</v>
      </c>
      <c r="D97" s="30">
        <v>100000000</v>
      </c>
      <c r="E97" s="33"/>
      <c r="F97" s="33"/>
      <c r="G97" s="4">
        <f>D97-[1]рішення!D95</f>
        <v>100000000</v>
      </c>
      <c r="H97" s="4"/>
      <c r="I97" s="4"/>
      <c r="K97" s="32"/>
    </row>
    <row r="98" spans="1:12" ht="33" customHeight="1" x14ac:dyDescent="0.35">
      <c r="A98" s="27">
        <v>42020500</v>
      </c>
      <c r="B98" s="28" t="s">
        <v>103</v>
      </c>
      <c r="C98" s="46">
        <f t="shared" si="3"/>
        <v>31200000</v>
      </c>
      <c r="D98" s="30"/>
      <c r="E98" s="33">
        <v>31200000</v>
      </c>
      <c r="F98" s="33"/>
      <c r="G98" s="4">
        <f>D98-[1]рішення!D96</f>
        <v>0</v>
      </c>
      <c r="H98" s="4"/>
      <c r="I98" s="4"/>
      <c r="K98" s="32"/>
    </row>
    <row r="99" spans="1:12" s="56" customFormat="1" ht="39" customHeight="1" x14ac:dyDescent="0.4">
      <c r="A99" s="51"/>
      <c r="B99" s="52" t="s">
        <v>104</v>
      </c>
      <c r="C99" s="53">
        <f>C79+C80</f>
        <v>122027648413</v>
      </c>
      <c r="D99" s="54">
        <f>D79+D80</f>
        <v>116756959338</v>
      </c>
      <c r="E99" s="53">
        <f>E79+E80</f>
        <v>5270689075</v>
      </c>
      <c r="F99" s="53">
        <f>F79+F80</f>
        <v>1917574208</v>
      </c>
      <c r="G99" s="4">
        <f>D99-[1]рішення!D107</f>
        <v>8811636638</v>
      </c>
      <c r="H99" s="4">
        <f>E99-[1]рішення!E107</f>
        <v>210462109</v>
      </c>
      <c r="I99" s="55"/>
      <c r="K99" s="57"/>
      <c r="L99" s="57"/>
    </row>
    <row r="100" spans="1:12" s="21" customFormat="1" ht="97.15" customHeight="1" x14ac:dyDescent="0.4">
      <c r="A100" s="58" t="s">
        <v>105</v>
      </c>
      <c r="B100" s="58"/>
      <c r="C100" s="58"/>
      <c r="D100" s="59"/>
      <c r="E100" s="60" t="s">
        <v>106</v>
      </c>
      <c r="F100" s="61"/>
      <c r="G100" s="62"/>
      <c r="H100" s="62"/>
      <c r="I100" s="4"/>
      <c r="K100" s="63"/>
    </row>
    <row r="101" spans="1:12" ht="26.25" x14ac:dyDescent="0.35">
      <c r="H101" s="4"/>
      <c r="I101" s="4"/>
    </row>
    <row r="102" spans="1:12" ht="26.25" x14ac:dyDescent="0.35">
      <c r="C102" s="65"/>
      <c r="D102" s="65"/>
      <c r="E102" s="66"/>
      <c r="F102" s="66"/>
      <c r="G102" s="66"/>
      <c r="H102" s="4"/>
      <c r="I102" s="4"/>
    </row>
    <row r="103" spans="1:12" ht="26.25" x14ac:dyDescent="0.35">
      <c r="C103" s="67">
        <f>C99-[1]квітень!C97</f>
        <v>5146325288</v>
      </c>
      <c r="H103" s="4"/>
      <c r="I103" s="4"/>
    </row>
    <row r="104" spans="1:12" ht="26.25" x14ac:dyDescent="0.35">
      <c r="C104" s="65"/>
      <c r="D104" s="68"/>
      <c r="E104" s="66"/>
      <c r="H104" s="4"/>
      <c r="I104" s="4"/>
    </row>
    <row r="105" spans="1:12" x14ac:dyDescent="0.35">
      <c r="E105" s="65"/>
    </row>
    <row r="106" spans="1:12" x14ac:dyDescent="0.35">
      <c r="C106" s="67"/>
      <c r="D106" s="68"/>
      <c r="E106" s="65"/>
      <c r="F106" s="65"/>
      <c r="G106" s="65"/>
    </row>
    <row r="107" spans="1:12" x14ac:dyDescent="0.35">
      <c r="C107" s="65"/>
      <c r="D107" s="68"/>
      <c r="E107" s="65"/>
    </row>
    <row r="109" spans="1:12" s="69" customFormat="1" x14ac:dyDescent="0.35">
      <c r="A109" s="64"/>
      <c r="B109" s="64"/>
      <c r="C109" s="68"/>
      <c r="D109" s="68"/>
      <c r="E109" s="68"/>
      <c r="F109" s="68"/>
      <c r="G109" s="68"/>
    </row>
    <row r="110" spans="1:12" s="74" customFormat="1" x14ac:dyDescent="0.35">
      <c r="A110" s="70"/>
      <c r="B110" s="71" t="s">
        <v>107</v>
      </c>
      <c r="C110" s="72">
        <v>68214485382</v>
      </c>
      <c r="D110" s="73">
        <v>61866894600</v>
      </c>
      <c r="E110" s="72">
        <v>6347590782</v>
      </c>
      <c r="F110" s="72">
        <v>1187234000</v>
      </c>
      <c r="G110" s="70"/>
    </row>
    <row r="111" spans="1:12" s="74" customFormat="1" x14ac:dyDescent="0.35">
      <c r="A111" s="70"/>
      <c r="B111" s="71" t="s">
        <v>108</v>
      </c>
      <c r="C111" s="72">
        <f>C99-C110</f>
        <v>53813163031</v>
      </c>
      <c r="D111" s="73">
        <f>D99-D110</f>
        <v>54890064738</v>
      </c>
      <c r="E111" s="72">
        <f>E99-E110</f>
        <v>-1076901707</v>
      </c>
      <c r="F111" s="72">
        <f>F99-F110</f>
        <v>730340208</v>
      </c>
      <c r="G111" s="70"/>
    </row>
  </sheetData>
  <mergeCells count="8">
    <mergeCell ref="E100:F100"/>
    <mergeCell ref="D1:F1"/>
    <mergeCell ref="A2:F2"/>
    <mergeCell ref="A5:A6"/>
    <mergeCell ref="B5:B6"/>
    <mergeCell ref="C5:C6"/>
    <mergeCell ref="D5:D6"/>
    <mergeCell ref="E5:F5"/>
  </mergeCells>
  <hyperlinks>
    <hyperlink ref="B19" r:id="rId1" location="n20318" display="https://zakon.rada.gov.ua/rada/show/2755-17 - n20318" xr:uid="{4A0A5421-2F48-4551-8E7E-2EB3681CD7C6}"/>
    <hyperlink ref="B20" r:id="rId2" location="n20318" display="https://zakon.rada.gov.ua/rada/show/2755-17 - n20318" xr:uid="{7E811D27-6CDE-4929-B396-901F465B25CD}"/>
    <hyperlink ref="B46" r:id="rId3" display="https://zakon.rada.gov.ua/rada/show/3817-20" xr:uid="{AFA75379-2979-45B6-A22F-C1CCDFD8242F}"/>
  </hyperlinks>
  <printOptions horizontalCentered="1"/>
  <pageMargins left="0.31496062992125984" right="0.23622047244094491" top="0.51181102362204722" bottom="0.31496062992125984" header="0.31496062992125984" footer="0.35433070866141736"/>
  <pageSetup paperSize="9" scale="40" fitToWidth="3" fitToHeight="3" orientation="portrait" r:id="rId4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ВЕРЕСЕНЬ</vt:lpstr>
      <vt:lpstr>ВЕРЕСЕНЬ!Заголовки_для_друку</vt:lpstr>
      <vt:lpstr>ВЕРЕСЕНЬ!Область_друку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2026-09-18T14:27:37Z</dcterms:created>
  <dcterms:modified xsi:type="dcterms:W3CDTF">2026-09-18T14:28:14Z</dcterms:modified>
</cp:coreProperties>
</file>