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D774" i="1" l="1"/>
  <c r="D1372" i="1" l="1"/>
  <c r="D2139" i="1" l="1"/>
  <c r="D2132" i="1" l="1"/>
  <c r="D2123" i="1" l="1"/>
  <c r="D2116" i="1" l="1"/>
  <c r="D2110" i="1" l="1"/>
  <c r="D2107" i="1" l="1"/>
  <c r="D2068" i="1" l="1"/>
  <c r="D2058" i="1" l="1"/>
  <c r="D1971" i="1" l="1"/>
  <c r="D1955" i="1" l="1"/>
  <c r="D2252" i="1" l="1"/>
  <c r="D2248" i="1" l="1"/>
  <c r="D2241" i="1" l="1"/>
  <c r="D2239" i="1" l="1"/>
  <c r="D2237" i="1" l="1"/>
  <c r="D2233" i="1" l="1"/>
  <c r="D2229" i="1" l="1"/>
  <c r="D2221" i="1" l="1"/>
  <c r="D2218" i="1" l="1"/>
  <c r="D2205" i="1" l="1"/>
  <c r="D2201" i="1" l="1"/>
  <c r="D2196" i="1" l="1"/>
  <c r="D2191" i="1" l="1"/>
  <c r="D2186" i="1" l="1"/>
  <c r="D2172" i="1" l="1"/>
  <c r="D1758" i="1" l="1"/>
  <c r="D1580" i="1" l="1"/>
  <c r="D1575" i="1"/>
  <c r="D1572" i="1"/>
  <c r="D1562" i="1"/>
  <c r="D1558" i="1"/>
  <c r="D1265" i="1" l="1"/>
  <c r="D1164" i="1" l="1"/>
  <c r="D1143" i="1" l="1"/>
  <c r="D1137" i="1" l="1"/>
  <c r="D1121" i="1" l="1"/>
  <c r="D1118" i="1" l="1"/>
  <c r="D846" i="1" l="1"/>
  <c r="D841" i="1"/>
  <c r="D831" i="1"/>
  <c r="D823" i="1"/>
  <c r="D818" i="1"/>
  <c r="D815" i="1"/>
  <c r="D812" i="1"/>
  <c r="D802" i="1"/>
  <c r="D1945" i="1" l="1"/>
  <c r="D797" i="1" l="1"/>
  <c r="D699" i="1" l="1"/>
  <c r="D687" i="1" l="1"/>
  <c r="D679" i="1" l="1"/>
  <c r="D672" i="1" l="1"/>
  <c r="D668" i="1" l="1"/>
  <c r="D656" i="1" l="1"/>
  <c r="D488" i="1" l="1"/>
  <c r="D654" i="1"/>
  <c r="D651" i="1" l="1"/>
  <c r="D640" i="1" l="1"/>
  <c r="D2167" i="1" l="1"/>
  <c r="D790" i="1" l="1"/>
  <c r="D784" i="1"/>
  <c r="D771" i="1" l="1"/>
  <c r="D759" i="1"/>
  <c r="D757" i="1"/>
  <c r="D752" i="1"/>
  <c r="D448" i="1" l="1"/>
  <c r="D342" i="1" l="1"/>
  <c r="D1111" i="1" l="1"/>
  <c r="D1414" i="1" l="1"/>
  <c r="D634" i="1" l="1"/>
  <c r="D627" i="1" l="1"/>
  <c r="D1935" i="1" l="1"/>
  <c r="D1918" i="1" l="1"/>
  <c r="D1916" i="1" l="1"/>
  <c r="D1906" i="1" l="1"/>
  <c r="D2257" i="1" l="1"/>
  <c r="D619" i="1" l="1"/>
  <c r="D616" i="1" l="1"/>
  <c r="D599" i="1" l="1"/>
  <c r="D588" i="1" l="1"/>
  <c r="D582" i="1" l="1"/>
  <c r="D1502" i="1" l="1"/>
  <c r="D428" i="1"/>
  <c r="D578" i="1" l="1"/>
  <c r="D1493" i="1" l="1"/>
  <c r="D557" i="1" l="1"/>
  <c r="D1482" i="1" l="1"/>
  <c r="D1463" i="1" l="1"/>
  <c r="D1900" i="1" l="1"/>
  <c r="D741" i="1" l="1"/>
  <c r="D423" i="1" l="1"/>
  <c r="D537" i="1" l="1"/>
  <c r="D533" i="1" l="1"/>
  <c r="D525" i="1" l="1"/>
  <c r="D1896" i="1" l="1"/>
  <c r="D1874" i="1" l="1"/>
  <c r="D1835" i="1" l="1"/>
  <c r="D1824" i="1" l="1"/>
  <c r="D1821" i="1" l="1"/>
  <c r="D1781" i="1" l="1"/>
  <c r="D1779" i="1" l="1"/>
  <c r="D1775" i="1" l="1"/>
  <c r="D1764" i="1" l="1"/>
  <c r="D1103" i="1" l="1"/>
  <c r="D1095" i="1" l="1"/>
  <c r="D1092" i="1" l="1"/>
  <c r="D1087" i="1" l="1"/>
  <c r="D1083" i="1" l="1"/>
  <c r="D1074" i="1" l="1"/>
  <c r="D1067" i="1" l="1"/>
  <c r="D1064" i="1" l="1"/>
  <c r="D1052" i="1" l="1"/>
  <c r="D1049" i="1" l="1"/>
  <c r="D1456" i="1" l="1"/>
  <c r="D1429" i="1" l="1"/>
  <c r="D1443" i="1" l="1"/>
  <c r="D1432" i="1" l="1"/>
  <c r="D1401" i="1" l="1"/>
  <c r="D1395" i="1" l="1"/>
  <c r="D1383" i="1"/>
  <c r="D416" i="1" l="1"/>
  <c r="D1716" i="1" l="1"/>
  <c r="D414" i="1" l="1"/>
  <c r="D407" i="1" l="1"/>
  <c r="D404" i="1" l="1"/>
  <c r="D395" i="1" l="1"/>
  <c r="D388" i="1" l="1"/>
  <c r="D383" i="1" l="1"/>
  <c r="D381" i="1" l="1"/>
  <c r="D379" i="1" l="1"/>
  <c r="D376" i="1" l="1"/>
  <c r="D374" i="1" l="1"/>
  <c r="D366" i="1" l="1"/>
  <c r="D356" i="1" l="1"/>
  <c r="D354" i="1" l="1"/>
  <c r="D351" i="1" l="1"/>
  <c r="D337" i="1" l="1"/>
  <c r="D335" i="1" l="1"/>
  <c r="D332" i="1" l="1"/>
  <c r="D324" i="1" l="1"/>
  <c r="D322" i="1" l="1"/>
  <c r="D320" i="1" l="1"/>
  <c r="D318" i="1" l="1"/>
  <c r="D314" i="1" l="1"/>
  <c r="D304" i="1" l="1"/>
  <c r="D298" i="1" l="1"/>
  <c r="D292" i="1" l="1"/>
  <c r="D287" i="1" l="1"/>
  <c r="D128" i="1" l="1"/>
  <c r="D284" i="1" l="1"/>
  <c r="D280" i="1" l="1"/>
  <c r="D1694" i="1" l="1"/>
  <c r="D1669" i="1" l="1"/>
  <c r="D1656" i="1" l="1"/>
  <c r="D1635" i="1" l="1"/>
  <c r="D1594" i="1" l="1"/>
  <c r="D728" i="1" l="1"/>
  <c r="D1034" i="1" l="1"/>
  <c r="D1024" i="1" l="1"/>
  <c r="D1000" i="1" l="1"/>
  <c r="D980" i="1" l="1"/>
  <c r="D969" i="1" l="1"/>
  <c r="D960" i="1" l="1"/>
  <c r="D939" i="1" l="1"/>
  <c r="D922" i="1" l="1"/>
  <c r="D917" i="1" l="1"/>
  <c r="D911" i="1" l="1"/>
  <c r="D898" i="1" l="1"/>
  <c r="D886" i="1" l="1"/>
  <c r="D865" i="1" l="1"/>
  <c r="D853" i="1" l="1"/>
  <c r="D516" i="1" l="1"/>
  <c r="D722" i="1" l="1"/>
  <c r="D708" i="1"/>
  <c r="D501" i="1"/>
  <c r="D495" i="1" l="1"/>
  <c r="D482" i="1" l="1"/>
  <c r="D463" i="1" l="1"/>
  <c r="D272" i="1" l="1"/>
  <c r="D256" i="1" l="1"/>
  <c r="D244" i="1" l="1"/>
  <c r="D208" i="1" l="1"/>
  <c r="D181" i="1" l="1"/>
  <c r="D161" i="1" l="1"/>
  <c r="D137" i="1" l="1"/>
  <c r="D116" i="1" l="1"/>
  <c r="D89" i="1" l="1"/>
  <c r="D70" i="1" l="1"/>
  <c r="D66" i="1" l="1"/>
  <c r="D46" i="1" l="1"/>
  <c r="D40" i="1" l="1"/>
  <c r="D11" i="1" l="1"/>
</calcChain>
</file>

<file path=xl/sharedStrings.xml><?xml version="1.0" encoding="utf-8"?>
<sst xmlns="http://schemas.openxmlformats.org/spreadsheetml/2006/main" count="2310" uniqueCount="2120">
  <si>
    <t>№ п/п</t>
  </si>
  <si>
    <t xml:space="preserve">Найменування майна </t>
  </si>
  <si>
    <t xml:space="preserve">Комунальні підприємства, за якими закріплюється майно </t>
  </si>
  <si>
    <t>Київський міський голова</t>
  </si>
  <si>
    <t xml:space="preserve">Додаток 
до рішення Київської міської ради
від__________________20___ року №________________
</t>
  </si>
  <si>
    <t>Дитячий майданчик в т.ч.:</t>
  </si>
  <si>
    <t>Доріжки із ФЕМ - 452 м2</t>
  </si>
  <si>
    <t>Бордюр 500х200х80 - 312 м</t>
  </si>
  <si>
    <t>Лава паркова - 9 шт</t>
  </si>
  <si>
    <t>Урна - 9 шт</t>
  </si>
  <si>
    <t>Граб звичайний - 825 шт</t>
  </si>
  <si>
    <t>Покриття з газону - 1600 м2</t>
  </si>
  <si>
    <t>Акація ф. куляста - 5 шт</t>
  </si>
  <si>
    <t>Каштан кінський - 5 шт</t>
  </si>
  <si>
    <t>Липа дрібнолиста - 5 шт</t>
  </si>
  <si>
    <t>Клен Фрімана -5 шт</t>
  </si>
  <si>
    <t>Туя західна Брабант - 5 шт</t>
  </si>
  <si>
    <t>Ялина колюча ф. голуба - 5 шт</t>
  </si>
  <si>
    <t>Ялівець горизонтальний - 20 шт</t>
  </si>
  <si>
    <t>Сосна гірська - 3 шт</t>
  </si>
  <si>
    <t>Бузок звичайний - 25 шт</t>
  </si>
  <si>
    <t>Барбарис Тунберга - 10 шт</t>
  </si>
  <si>
    <t>Кизильник Даммера - 5 шт</t>
  </si>
  <si>
    <t>Покриття дитячого майданчику з піщано-гравійної суміші - 150 м2</t>
  </si>
  <si>
    <t>Бордюр 500х200х80 - 29,5 м</t>
  </si>
  <si>
    <t>Дитячий ігровий комплекс "Лагуна" - 1компл.</t>
  </si>
  <si>
    <t>Пісочниця "Стандарт" - 1 компл.</t>
  </si>
  <si>
    <t>Гойдалка підвісна одномісна - 1 компл.</t>
  </si>
  <si>
    <t>Качалка пружина "Джип-2" - 1 компл.</t>
  </si>
  <si>
    <t>Качалка-балансир-2 - 1 компл.</t>
  </si>
  <si>
    <t>Диван на металокаркасі - 1 компл.</t>
  </si>
  <si>
    <t>Декоративна огорожа "Лужайка" - 17 компл.</t>
  </si>
  <si>
    <t>Щит інформаційний - 1 компл.</t>
  </si>
  <si>
    <t>Капітальний ремонт парку "Орлятко" у Солом'янському районі</t>
  </si>
  <si>
    <t>Покриття доріжок з ФЕМ -  1303,5 м2</t>
  </si>
  <si>
    <t>Поребрик БР 100х20х8 сірий - 1106 м</t>
  </si>
  <si>
    <t>Покриття майданчика з піску - 835 м2</t>
  </si>
  <si>
    <t>Секція дерев'яної огорожі - 62 шт</t>
  </si>
  <si>
    <t>Спортивний майданчик в т.ч.:</t>
  </si>
  <si>
    <t>Доріжки із ФЕМ - 558 м2</t>
  </si>
  <si>
    <t>Поребрик БР 100.20.8 - 555 м</t>
  </si>
  <si>
    <t>Лава паркова - 10 шт</t>
  </si>
  <si>
    <t>Урна - 10 шт</t>
  </si>
  <si>
    <t>Покриття з газону -2650 м2</t>
  </si>
  <si>
    <t>Жива дворядна огорожа з грабу - 160 м</t>
  </si>
  <si>
    <t>Липа дрібнолиста - 10 шт</t>
  </si>
  <si>
    <t>Барбарис Тунберга пурпуровий - 7 шт</t>
  </si>
  <si>
    <t>Бузок - 7 шт</t>
  </si>
  <si>
    <t>Покриття майданчика з піщано-гравійної суміші - 130 м2</t>
  </si>
  <si>
    <t>Спортивний комплекс Воркаут - 4 компл.</t>
  </si>
  <si>
    <t>Покриття майданчика з піщано-гравійної суміші - 97 м2</t>
  </si>
  <si>
    <t>Дитячий ігровий комплекс - 1 компл.</t>
  </si>
  <si>
    <t>Гойдалка на стійках з жорстким підвісом - 2 компл.</t>
  </si>
  <si>
    <t>Качалка на пружині "Джип" - 1 компл.</t>
  </si>
  <si>
    <t>Качалка-балансир мала - 1 компл.</t>
  </si>
  <si>
    <t>Вхідна арка дитячого майданчика - 1 компл.</t>
  </si>
  <si>
    <t>Доріжки із ФЕМ -1625 м2</t>
  </si>
  <si>
    <t>Поребрик БР 100.20.8 - 1330 м</t>
  </si>
  <si>
    <t>Лавка для сидіння - 14 шт</t>
  </si>
  <si>
    <t>Покриття футбольного поля з синтетичної трави - 1612 м2</t>
  </si>
  <si>
    <t>Хвіртка 1000х2000 - 3 шт</t>
  </si>
  <si>
    <t>Ворота 2000х2500 -2 шт</t>
  </si>
  <si>
    <t>Ворота футбольні розбірні - 2 шт</t>
  </si>
  <si>
    <t>Покриття майданчика з гумових плиток -320 м2</t>
  </si>
  <si>
    <t>Гумові антитравматичні поребрики, 500х210х50 - 114 м</t>
  </si>
  <si>
    <t>Металева огорожа - 421,2 м</t>
  </si>
  <si>
    <t>Покриття з ФЕМ -18 м2</t>
  </si>
  <si>
    <t>Поребрик 1000х200х80 - 18 м</t>
  </si>
  <si>
    <t>Лава - 1 шт</t>
  </si>
  <si>
    <t>Лава Stockholm_ST-03 - 6 шт</t>
  </si>
  <si>
    <t>Смітник Am - 6 шт</t>
  </si>
  <si>
    <t>Смітник -3 шт</t>
  </si>
  <si>
    <t>Стіл тенісний бетонний -1 шт</t>
  </si>
  <si>
    <t>SL-101.1 Жим від грудей - верхня тяга - 1 компл.</t>
  </si>
  <si>
    <t>Тренажер "Жим сидячи від грудей" - 1 шт</t>
  </si>
  <si>
    <t>MF 5.4 Станція Multifitnes Gym - 1 компл.</t>
  </si>
  <si>
    <t>Покриття з газону - 2040 м2</t>
  </si>
  <si>
    <t>Покриття доріжок з ФЕМ -  499 м2</t>
  </si>
  <si>
    <t>Бордюр парковий, БР100.20.8 -460 м</t>
  </si>
  <si>
    <t>Урна -11 шт</t>
  </si>
  <si>
    <t>Лава паркова - 12 шт</t>
  </si>
  <si>
    <t>Огороджувальний стовпчик з нержавіючої сталі - 30 шт</t>
  </si>
  <si>
    <t>Покриття з газону - 548 м2</t>
  </si>
  <si>
    <t>Клен Фрімана -18 шт</t>
  </si>
  <si>
    <t>В'яз плакучий - 8 шт</t>
  </si>
  <si>
    <t>Ялина колюча форма сиза - 2 шт</t>
  </si>
  <si>
    <t>Бірючина -350 шт</t>
  </si>
  <si>
    <t>Покриття доріжок з ФЕМ - 788 м2</t>
  </si>
  <si>
    <t>Поребрики, БР100.20.8 - 401 м</t>
  </si>
  <si>
    <t>Урна паркова - 10 шт</t>
  </si>
  <si>
    <t>Кована арка - 1 шт</t>
  </si>
  <si>
    <t>Кована лавка з деревом - 1 шт</t>
  </si>
  <si>
    <t>Кована лавка - 1 шт</t>
  </si>
  <si>
    <t>Контейнер для сміття - 2 шт</t>
  </si>
  <si>
    <t>Покриття з газону - 2100 м2</t>
  </si>
  <si>
    <t>Жива дорядна огорожа із бірючини - 185 м</t>
  </si>
  <si>
    <t>Туя західна Брабант - 12 шт</t>
  </si>
  <si>
    <t>Ялина колюча форма сиза - 13 шт</t>
  </si>
  <si>
    <t>Спірея Вангутта - 15 шт</t>
  </si>
  <si>
    <t>Кизильник блискучий - 20 шт</t>
  </si>
  <si>
    <t>Гойдалка балансуюча на 2 місця з амортизаторами - 1 шт</t>
  </si>
  <si>
    <t>Карусель - 1 шт</t>
  </si>
  <si>
    <t>Гойдалка підвісна подвійна - 1 шт</t>
  </si>
  <si>
    <t>Пісочниця "Катер з шоглою" - 1 шт</t>
  </si>
  <si>
    <t>Будиночок ігровий - 1 шт</t>
  </si>
  <si>
    <t>Дитячий ігровий комплекс "Цитадель" - 1 шт</t>
  </si>
  <si>
    <t>Спортивний ігровий комплекс "Павутинка" - 1 шт</t>
  </si>
  <si>
    <t>Гойдалка на пружині "Метелик" - 1 шт</t>
  </si>
  <si>
    <t>Гойдалка на пружині "Носоріг" - 1 шт</t>
  </si>
  <si>
    <t>Стіл "Мухомор" - 1 шт</t>
  </si>
  <si>
    <t>Акація форма куляста -10 шт</t>
  </si>
  <si>
    <t>Сосна звичайна -118 шт</t>
  </si>
  <si>
    <t>Озеленення в т.ч.:</t>
  </si>
  <si>
    <t>Покриття доріжок з ФЕМ - 1301 м2</t>
  </si>
  <si>
    <t>Поребрики 1000*200*80 мм (вишня) - 1253 м</t>
  </si>
  <si>
    <t>Лава паркова - 23 шт</t>
  </si>
  <si>
    <t>Урна паркова - 23 шт</t>
  </si>
  <si>
    <t>Покриття дитячого майданчику з піщано-гравійної суміші - 199 м2</t>
  </si>
  <si>
    <t>Гойдалка балансир - 1 шт</t>
  </si>
  <si>
    <t>Будиночок-альтанка - 1 шт</t>
  </si>
  <si>
    <t>Пісочниця - 1 шт</t>
  </si>
  <si>
    <t>Гойдалка велика подвійна - 1 шт</t>
  </si>
  <si>
    <t>Гімнастичний комплекс №2 - 1 шт</t>
  </si>
  <si>
    <t>Комплекс ігровий "Замок чарівника" - 1 шт</t>
  </si>
  <si>
    <t>Лава садово-паркова - 2 шт</t>
  </si>
  <si>
    <t>Покриття з газону - 14700 м2</t>
  </si>
  <si>
    <t>Жива дорядна огорожа із грабу звичайного - 368 м</t>
  </si>
  <si>
    <t>Квітник з багатолітніх квітів (лілійник, хоста) - 34,7 м2</t>
  </si>
  <si>
    <t>Клен Фрімана - 35 шт</t>
  </si>
  <si>
    <t>Ялина колюча форма сиза - 5 шт</t>
  </si>
  <si>
    <t>Сосна звичайна -10 шт</t>
  </si>
  <si>
    <t>В'яз плакучий Comperdownii - 13 шт</t>
  </si>
  <si>
    <t>Гортензія метельчата - 10 шт</t>
  </si>
  <si>
    <t>SL-104.1 Маятник-Твістер- компл.</t>
  </si>
  <si>
    <t>SL-110 Хос Райдер - 1 компл.</t>
  </si>
  <si>
    <t>SL-115 Повітряний ходок - 1 компл.</t>
  </si>
  <si>
    <t>SL-116 Орбітрек - 1 компл.</t>
  </si>
  <si>
    <t>SL-1129 1 Тренажер для м'язів біцебсу - ричажна тяга - 1 компл.</t>
  </si>
  <si>
    <t>SL-135 Гребний тренажер - 1 компл.</t>
  </si>
  <si>
    <t>SL-140 Тренажер для пресу Степер - 1 компл.</t>
  </si>
  <si>
    <t>Лава паркова - 2 шт</t>
  </si>
  <si>
    <t>Покриття з газону - 1184 м2</t>
  </si>
  <si>
    <t>Кизильник горизонтальний -20 шт</t>
  </si>
  <si>
    <t>Сосна звичайна - 3 шт</t>
  </si>
  <si>
    <t>Спірея Вангутта - 30 шт</t>
  </si>
  <si>
    <t>Ялина колюча форма сиза - 3 шт</t>
  </si>
  <si>
    <t>Дитячий майданчик в т. ч.:</t>
  </si>
  <si>
    <t>Покриття доріжок з ФЕМ- 523 м2</t>
  </si>
  <si>
    <t>Поребрики, БР 100.20.8 - 472 м</t>
  </si>
  <si>
    <t>Урна - 12 шт</t>
  </si>
  <si>
    <t>Контейнер для сміття 0,75 м3 - 2 шт</t>
  </si>
  <si>
    <t>Секція огорожі (2м х 0,5м) - 88 шт</t>
  </si>
  <si>
    <t>Покриття з газону - 800 м2</t>
  </si>
  <si>
    <t>Сосна звичайна - 5 шт</t>
  </si>
  <si>
    <t>Ялина колюча форма сиза - 9 шт</t>
  </si>
  <si>
    <t>Акація форма куляста - 14 шт</t>
  </si>
  <si>
    <t>Смородина альпійська - 9 шт</t>
  </si>
  <si>
    <t xml:space="preserve">Спірея Вангутта - 9 шт </t>
  </si>
  <si>
    <t>Дерен білий - 9 шт</t>
  </si>
  <si>
    <t>Ялівець горизонтальний - 13 шт</t>
  </si>
  <si>
    <t>Граб звичайний (жива дворядна огорожа) - 500 шт</t>
  </si>
  <si>
    <t>Покриття майданчика з піщано-гравійної суміші - 145 м2</t>
  </si>
  <si>
    <t>Дитячий ігровий комплекс, код 005102 - 1 компл.</t>
  </si>
  <si>
    <t>Гойдалка на стійках з жорстким підвісом, код 4153-02 - 1 компл.</t>
  </si>
  <si>
    <t>Качалка на пружині - 1 компл.</t>
  </si>
  <si>
    <t>Гойдалка-балансир - 1 компл.</t>
  </si>
  <si>
    <t>Пісочниця - 1 компл.</t>
  </si>
  <si>
    <t>Покриття майданчика з піщано-гравійної суміші -85 м2</t>
  </si>
  <si>
    <t>Дитячий спортивний комплекс, код 6108 - 1 компл.</t>
  </si>
  <si>
    <t>Спортивний комплекс Воркаут, код 6455 - 1 компл.</t>
  </si>
  <si>
    <t>Покриття доріжок з ФЕМ - 583 м2</t>
  </si>
  <si>
    <t>Поребрик БР100.20.8 - 570 м</t>
  </si>
  <si>
    <t>Лава паркова - 17 шт</t>
  </si>
  <si>
    <t>Урна - 17 шт</t>
  </si>
  <si>
    <t>Секційна металева огорожа - 22 шт</t>
  </si>
  <si>
    <t>Садово-паркова скульптура - 1 шт</t>
  </si>
  <si>
    <t>Покриття з газону - 2422 м2</t>
  </si>
  <si>
    <t>Липа Європейська Паліда - 25 шт</t>
  </si>
  <si>
    <t>Акація форма куляста - 25 шт</t>
  </si>
  <si>
    <t>Клен гостролистий - 10 шт</t>
  </si>
  <si>
    <t>Бузок - 12 шт</t>
  </si>
  <si>
    <t>Кизильник драммера - 12 шт</t>
  </si>
  <si>
    <t>Бірючина - 12 шт</t>
  </si>
  <si>
    <t>Квітник (хоста, рудбекія, нивяник багатокольоровий) - 58 м2</t>
  </si>
  <si>
    <t>Покриття майданчика з піску - 60 м2</t>
  </si>
  <si>
    <t>Гойдалка на стійках з жостким підвісом - 2 компл.</t>
  </si>
  <si>
    <t>Диван садово-парковий - 2 компл.</t>
  </si>
  <si>
    <t>Декоративна огорожа "Полянка" - 32 компл.</t>
  </si>
  <si>
    <t>Покриття майданчику з піщано-гравійної суміші - 112,5 м2</t>
  </si>
  <si>
    <t>Маятник-Твістер (SL-104.1) - 1 компл.</t>
  </si>
  <si>
    <t>Хос Райдер (SL-110) - 1 компл.</t>
  </si>
  <si>
    <t>Повітряний ходок (SL-115) - 1 компл.</t>
  </si>
  <si>
    <t>Орбітрек (SL-116 ) - 1 компл.</t>
  </si>
  <si>
    <t>Тренажер для м'язів біцебсу - ричажна тяга (SL-1129.1) - 1 компл.</t>
  </si>
  <si>
    <t>Гребний тренажер (SL-135)  - 1 компл.</t>
  </si>
  <si>
    <t>Тренажер для пресу Степер (SL-140) - 1 компл.</t>
  </si>
  <si>
    <t>Жим від грудей - Верхня тяга (SL-101.1) - 1 компл.</t>
  </si>
  <si>
    <t>Станція Multifitnes Gе ym (MF 5.4) - 1 компл.</t>
  </si>
  <si>
    <t>Лава "Хвиля" LP 002  - 2 шт</t>
  </si>
  <si>
    <t>Доріжки із ФЕМ - 309 м2</t>
  </si>
  <si>
    <t>Поребрик БР 100.20.8 - 56 м</t>
  </si>
  <si>
    <t>Покриття дитячого майданчика з піщано-гравійної суміші - 30 м2</t>
  </si>
  <si>
    <t>Пісочниця середня - 1 шт</t>
  </si>
  <si>
    <t>Будиночок ігровий "Оленятко" - 1 шт</t>
  </si>
  <si>
    <t>Доріжки із ФЕМ - 543,5 м2</t>
  </si>
  <si>
    <t>Поребрик БР 100.20.8 - 474 м</t>
  </si>
  <si>
    <t>Металева огорожа - 38 м</t>
  </si>
  <si>
    <t>Лава паркова - 16 шт</t>
  </si>
  <si>
    <t>Урна -16 шт</t>
  </si>
  <si>
    <t>Покриття з газону - 2364 м2</t>
  </si>
  <si>
    <t>Квітник з багатолітніх квітів - 59,6 м2</t>
  </si>
  <si>
    <t>Сосна звичайна - 16 шт</t>
  </si>
  <si>
    <t>Клен Фрімана - 7 шт</t>
  </si>
  <si>
    <t>В'яз плакучий Comperdownii - 11 шт</t>
  </si>
  <si>
    <t>Псевдотсуга Мензіса - 1 шт</t>
  </si>
  <si>
    <t>Кизильник горизонтальний - 40 шт</t>
  </si>
  <si>
    <t>Ялівець горизонтальний - 40 шт</t>
  </si>
  <si>
    <t>Спірея Вангутта - 6 шт</t>
  </si>
  <si>
    <t>Будівля виробничої бази - 1 шт</t>
  </si>
  <si>
    <t>Ворота металеві, без механізму відчинення - 25,2 м2</t>
  </si>
  <si>
    <t>Покриття асфальтобетонне - 1469 м2</t>
  </si>
  <si>
    <t>Борт дорожній БР 100.30.18 - 250 м</t>
  </si>
  <si>
    <t>Покриття з ФЕМ - 226,8 м2</t>
  </si>
  <si>
    <t>Бордюр БР 100.20.8 - 155 м</t>
  </si>
  <si>
    <t>Огорожа з металопрофілю - 321,2 м2</t>
  </si>
  <si>
    <t>Покриття доріжок з ФЕМ - 277,4 м2</t>
  </si>
  <si>
    <t>Поребрик БР100.20.8 - 425 м</t>
  </si>
  <si>
    <t>Лава паркова - 11 шт</t>
  </si>
  <si>
    <t>Урна паркова для сміття - 11 шт</t>
  </si>
  <si>
    <t>Кущі листяні (спірея, бірючина, вейгела, форзиція) - 770 шт</t>
  </si>
  <si>
    <t>Покриття з газону - 2252 м2</t>
  </si>
  <si>
    <t>Покриття майданчику з піщано-гравійної суміші - 225 м2</t>
  </si>
  <si>
    <t>Гойдалка подвійна зі спинками Т405 InterAtletika - 2 шт</t>
  </si>
  <si>
    <t>Карусель InterAtletika Т217 - 1 шт</t>
  </si>
  <si>
    <t>Ігровий комплекс "Каскад" InterAtletika Т913 -  1 шт</t>
  </si>
  <si>
    <t>Пісочниця середня ТЕ302 - 1 шт</t>
  </si>
  <si>
    <t>Поліуретанове покриття ALSATAN 1S-R/G - 996 м2</t>
  </si>
  <si>
    <t>Ворота футбольні - 2 шт</t>
  </si>
  <si>
    <t>Баскетбольна стійка із щитом та кільцем - 2 шт</t>
  </si>
  <si>
    <t>Металева огорожа - 131 м</t>
  </si>
  <si>
    <t>Хвіртка - 2 шт</t>
  </si>
  <si>
    <t>Покриття з ФЕМ - 510 м2</t>
  </si>
  <si>
    <t>Камені бортові з граніту - 16 м</t>
  </si>
  <si>
    <t>Лава - 8 шт</t>
  </si>
  <si>
    <t>Урна - 8 шт</t>
  </si>
  <si>
    <t>Покриття з газону - 989 м2</t>
  </si>
  <si>
    <t>Покриття з ФЕМ - 2530 м2</t>
  </si>
  <si>
    <t>Поребрик БР100.20.8 - 1988 м</t>
  </si>
  <si>
    <t>Лава паркова - 28 шт</t>
  </si>
  <si>
    <t>Урна паркова -28 шт</t>
  </si>
  <si>
    <t>Спірея -1850 шт</t>
  </si>
  <si>
    <t>Покриття з газону - 13300 м2</t>
  </si>
  <si>
    <t>Покриття з ФЕМ - 1145,8 м2</t>
  </si>
  <si>
    <t>Поребрик БР 100.20.8 - 785 м</t>
  </si>
  <si>
    <t>Урна паркова - 17 шт</t>
  </si>
  <si>
    <t>Покриття з газону - 1705 м2</t>
  </si>
  <si>
    <t>Майданчик для вигулу собак в т.ч.:</t>
  </si>
  <si>
    <t>Доріжки з бетонних тротуарних плит 1х1м - 295 м2</t>
  </si>
  <si>
    <t>Площадки з піщано-гравійної суміші - 40 м2</t>
  </si>
  <si>
    <t>Стіл тенісний стаціонарний - 2 шт</t>
  </si>
  <si>
    <t>Комплект для гри в шахи стаціонарний (стіл та лави) - 2 шт</t>
  </si>
  <si>
    <t>Металева огорожа -52,5 м</t>
  </si>
  <si>
    <t>Елемент майданчика для вигулу собак "Бар'єр" - 5 шт</t>
  </si>
  <si>
    <t>Елемент майданчика для вигулу собак "Піраміда" - 2 шт</t>
  </si>
  <si>
    <t>Елемент майданчика для вигулу собак "Естакада 1" - 2 шт</t>
  </si>
  <si>
    <t>Елемент майданчика для вигулу собак "Естакада 2" - 1 шт</t>
  </si>
  <si>
    <t>Кущі листяних порід (пухироплідник, спірея, барбарис, чубушник, бузок, дерен, сніжноягідник, бірючина, скумпія, сумах, форзиція, магонія, вейгела та ін.) - 366 шт</t>
  </si>
  <si>
    <t>Покриття з газону - 10463 м2</t>
  </si>
  <si>
    <t xml:space="preserve"> "Капітальний ремонт парку на проспекті Правди в Подільському районі"</t>
  </si>
  <si>
    <t xml:space="preserve"> "Капітальний ремонт скверу "Верстатобудівний" в Шевченківському районі"</t>
  </si>
  <si>
    <t xml:space="preserve"> "Капітальний ремонт бульвару Кирпоноса в Шевченківському районі"</t>
  </si>
  <si>
    <t xml:space="preserve"> "Капітальний ремонт скверу ім. Гонти в Шевченківському районі"</t>
  </si>
  <si>
    <t xml:space="preserve"> "Капітальний ремонт скверу по вул. Прорізній в Шевченківському районі"</t>
  </si>
  <si>
    <t xml:space="preserve"> "Капітальний ремонт скверу на вул. Щербаківського (вул. Щербакова), 57Д у Шевченківському районі"</t>
  </si>
  <si>
    <t xml:space="preserve"> "Капітальний ремонт території виробничої бази КП УЗН Солом'янського району за адресою вул. Новопольова, 95 "</t>
  </si>
  <si>
    <t xml:space="preserve"> "Капітальний ремонт та благоустрій площі П. Кривоноса в Солом'янському районі"</t>
  </si>
  <si>
    <t xml:space="preserve"> "Капітальний ремонт скверу по просп. Повітрофлотському, 41 в Солом'янському районі"</t>
  </si>
  <si>
    <t xml:space="preserve"> "Капітальний ремонт скверу по вул. Смоленській в Солом'янському районі"</t>
  </si>
  <si>
    <t xml:space="preserve"> "Капітальний ремонт скверу по бульвару І. Лепсе, 85 в Солом'янському районі"</t>
  </si>
  <si>
    <t xml:space="preserve"> "Капітальний ремонт скверу на розі вул. Преображенської та вул. Олексіївської в Солом'янському районі"</t>
  </si>
  <si>
    <t xml:space="preserve"> "Капітальний ремонт парку по вул. Суздальській в Солом'янському районі"</t>
  </si>
  <si>
    <t xml:space="preserve"> "Капітальний ремонт західної частини парку на вул. Вінницькій в Солом'янському районі"</t>
  </si>
  <si>
    <t xml:space="preserve"> "Капітальний ремонт вхідної групи Солом'янського ландшафтного парку зі сторони перетину вулиць Кудряшова та Механізаторів з влаштуванням підпірних стінок та дитячого майданчика"</t>
  </si>
  <si>
    <t xml:space="preserve"> "Капітальний ремонт захисної смуги на бульварі Вацлава Гавела, 1-3 в Солом'янському районі"</t>
  </si>
  <si>
    <t xml:space="preserve"> "Капітальний ремонт скверу по пров. Політехнічному, 2-Б у Солом'янському районі"</t>
  </si>
  <si>
    <t xml:space="preserve"> "Капітальний ремонт скверу на вул. Очаківській, 10 у Солом'янському районі"</t>
  </si>
  <si>
    <t xml:space="preserve"> "Реконструкція та благоустрій парку "Орлятко" на бульварі Лепсе, 9-Б у Солом'янському районі"</t>
  </si>
  <si>
    <t xml:space="preserve"> "Капітальний ремонт скверу на вул. Солом'янській, 28 в Солом'янському районі"</t>
  </si>
  <si>
    <t xml:space="preserve"> "Капітальний ремонт парку на вул. Вінницькій у Солом'янському районі"</t>
  </si>
  <si>
    <t>Покриття з ФЕМ - 112 м2</t>
  </si>
  <si>
    <t>Поребрики П7 із бетону  - 154 м</t>
  </si>
  <si>
    <t>Лава паркова -20 шт</t>
  </si>
  <si>
    <t>Урна - 20 шт</t>
  </si>
  <si>
    <t>Газон посівний -3687 м2</t>
  </si>
  <si>
    <t>Бірючина - 600 шт</t>
  </si>
  <si>
    <t>Барбарис -75 шт</t>
  </si>
  <si>
    <t>Ялівець -50 шт</t>
  </si>
  <si>
    <t>Хеномелес -25 шт</t>
  </si>
  <si>
    <t>Піроканта гібридна -75 шт</t>
  </si>
  <si>
    <t>Вейгела - 25 шт</t>
  </si>
  <si>
    <t>Шовковиця ф. плакуча - 15 шт</t>
  </si>
  <si>
    <t>Квіти - 500 шт</t>
  </si>
  <si>
    <t>Покриття доріжок з декоративного каміння - 943 м2</t>
  </si>
  <si>
    <t>Покриття з ФЕМ - 1412 м2</t>
  </si>
  <si>
    <t>Бордюр 1000*200*80 -773,6</t>
  </si>
  <si>
    <t>Газон рулонний - 2246 м2</t>
  </si>
  <si>
    <t>Ясен звичайний "Raywood" - 35 шт</t>
  </si>
  <si>
    <t>"Капітальний ремонт скверу №3 на Контрактовій площі в Подільському районі"</t>
  </si>
  <si>
    <t xml:space="preserve"> "Капітальний ремонт бульвару на вул. Бульварно-Кудрявській у Шевченківському районі"</t>
  </si>
  <si>
    <t>Покриття пішохідних доріжок з ФЕМ - 603,2 м2</t>
  </si>
  <si>
    <t>Металева огорожа - 384 м.п.</t>
  </si>
  <si>
    <t>Бордюр бетонний парковий (Поребрик БР 100.20.8) - 340 шт</t>
  </si>
  <si>
    <t>Лава паркова - 20 шт</t>
  </si>
  <si>
    <t>Лава кутова - 2 шт</t>
  </si>
  <si>
    <t>Урна - 22 шт</t>
  </si>
  <si>
    <t>Підпірні стінка - 384 м.п.</t>
  </si>
  <si>
    <t>Підготовка з газону - 3000 м2</t>
  </si>
  <si>
    <t>"Капітальний ремонт скверу по вул. Тростянецькій, 47 у Дарницькому районі"</t>
  </si>
  <si>
    <t>Покриття з ФЕМ - 456,3 м2</t>
  </si>
  <si>
    <t>Поребрик БР 100.20.8 - 541 м</t>
  </si>
  <si>
    <t>Літня сцена - 1 шт</t>
  </si>
  <si>
    <t>Металева огорожа - 94 м.п.</t>
  </si>
  <si>
    <t>Лавка паркова - 13 шт</t>
  </si>
  <si>
    <t>Урна сміттєва -13 шт</t>
  </si>
  <si>
    <t>Дерева хвойні (ялина, ялівець, туя, сосна, модрина, тис) - 20 шт</t>
  </si>
  <si>
    <t>Кущі листяні (форзиція, спірея, вейгела, пухироплідник, дерен, бірючина, барбарис) - 339 шт</t>
  </si>
  <si>
    <t>Гумові антитравматичні поребрики - 33,5 м</t>
  </si>
  <si>
    <t>Ігровий комплекс "Замок" Т903 - 1 шт</t>
  </si>
  <si>
    <t>Покриття доріжок із ФЕМ - 6016 м2</t>
  </si>
  <si>
    <t>Камені бортові,  БР100.20.8 сірий - 2673 м</t>
  </si>
  <si>
    <t>Камені бортові,  БР100.30.15 - 1202 м</t>
  </si>
  <si>
    <t>Асфальтобетонне покриття - 4714,6 м</t>
  </si>
  <si>
    <t>Берегоукріплення з габіонів - 200 м</t>
  </si>
  <si>
    <t>Оглядовий настил з терасної дошки - 280 м2</t>
  </si>
  <si>
    <t>Гідравлічний болард 200Н600 J200HA - 18 шт</t>
  </si>
  <si>
    <t>Фонтан арки - 1 шт</t>
  </si>
  <si>
    <t>Туалет №1  - 1 шт</t>
  </si>
  <si>
    <t>Бювет - 1 шт</t>
  </si>
  <si>
    <t>Вхідна група  - 1 шт</t>
  </si>
  <si>
    <t>Урна сміттєва - 42 шт</t>
  </si>
  <si>
    <t>Лава паркова - 42 шт</t>
  </si>
  <si>
    <t>Газон посівний - 61094 м2</t>
  </si>
  <si>
    <t>Вереск (в сортах) - 3000 шт</t>
  </si>
  <si>
    <t>Багаторічні квіти (лілійник, гейхера, хоста, ірис, вероніка, рудбекія, гайлардія) - 1500 шт</t>
  </si>
  <si>
    <t>Злакові трави - 300 шт</t>
  </si>
  <si>
    <t>Спірея - 141 шт</t>
  </si>
  <si>
    <t>Барбарис - 230 шт</t>
  </si>
  <si>
    <t>Туя (жива дворядна огорожа) -150 шт</t>
  </si>
  <si>
    <t>"Капітальний ремонт скверу по вул. Є. Харченка, 41 у Дарницькому районі"</t>
  </si>
  <si>
    <t>Покриття доріжок з ФЕМ - 783 м2</t>
  </si>
  <si>
    <t>Поребрик БР100х20х8 - 517 м</t>
  </si>
  <si>
    <t>Лавка паркова - 8 шт</t>
  </si>
  <si>
    <t>Урна сміттєва - 8 шт</t>
  </si>
  <si>
    <t>Липа - 25 шт</t>
  </si>
  <si>
    <t>Дерева хвойні (ялина, сосна) - 15 шт</t>
  </si>
  <si>
    <t>Форзиція - 130 шт</t>
  </si>
  <si>
    <t>Спірея - 81 шт</t>
  </si>
  <si>
    <t>Бірючина - 400 шт</t>
  </si>
  <si>
    <t>Дерен - 425 шт</t>
  </si>
  <si>
    <t>Газон посівний - 1267 м2</t>
  </si>
  <si>
    <t xml:space="preserve"> "Капітальний ремонт скверу на вул. Гришка, 6-8 у Дарницькому районі"</t>
  </si>
  <si>
    <t>Покриття автомобільних проїздів з ФЕМ - 111 м2</t>
  </si>
  <si>
    <t>Поребрик 100х20х8 - 115 м</t>
  </si>
  <si>
    <t>Асфальтобетонне покриття доріжок - 275 м2</t>
  </si>
  <si>
    <t>Гумовий антитравматичний бордюр - 50 м</t>
  </si>
  <si>
    <t>Гойдалка пружинна "Мотоцикл" - 1 шт</t>
  </si>
  <si>
    <t>ТЕ216 Карусель "Васильок" - 1 шт</t>
  </si>
  <si>
    <t>Дерева листяні (катальпа-17 шт, дуб-3 шт) - 20 шт</t>
  </si>
  <si>
    <t>Кущі листяні (форзиція, спірея, вейгела, пухироплідник, дерен, бірючина, барбарис та ін.) - 260 шт</t>
  </si>
  <si>
    <t>Жива дворядна огорожа з кущів листяних (форзиція, спірея, вейгела, пухироплідник, дерен, бірючина, барбарис та ін.) - 860 шт</t>
  </si>
  <si>
    <t>Квітник з багаторічних квітів(лілійник, трава декоративна, хоста, ірис, хризонтема, айстра альпійська та ін.) - 20 м2</t>
  </si>
  <si>
    <t>Газон посівний - 300 м2</t>
  </si>
  <si>
    <t>Капітальний ремонт південної частини та облаштування літньої сцени в парку ім. Воїнів-Інтернаціоналістів в Дарницькому районі</t>
  </si>
  <si>
    <t>Доріжки з ФЕМ - 2318 м2</t>
  </si>
  <si>
    <t>Поребрик 1000х200х80 - 1430 м</t>
  </si>
  <si>
    <t>Лавка паркова - 36 шт</t>
  </si>
  <si>
    <t>Урна сміттєва - 36 шт</t>
  </si>
  <si>
    <t>Покриття з газону - 1200 м2</t>
  </si>
  <si>
    <t xml:space="preserve"> "Капітальний ремонт північної частини парку "Партизанська Слава"</t>
  </si>
  <si>
    <t>Покриття доріжок з асфальту - 522 м2</t>
  </si>
  <si>
    <t>Поребрик 1000х200х80 - 354 м</t>
  </si>
  <si>
    <t>Металева огорожа - 969 м.п.</t>
  </si>
  <si>
    <t>Покриття з газону - 2960 м2</t>
  </si>
  <si>
    <t>Капітальний ремонт скверу Закоханих" по вул. Ялтинській, 11 в Дарницькому районі"</t>
  </si>
  <si>
    <t>Доріжки з ФЕМ - 550 м2</t>
  </si>
  <si>
    <t>Поребрик 1000х200х80 - 463 м</t>
  </si>
  <si>
    <t>Ялина колюча - 1 шт</t>
  </si>
  <si>
    <t>Туя колумна - 3 шт</t>
  </si>
  <si>
    <t>Ялівець скальний - 3 шт</t>
  </si>
  <si>
    <t>Катальпа - 5 шт</t>
  </si>
  <si>
    <t>Магнолія - 6 шт</t>
  </si>
  <si>
    <t>Глід - 4 шт</t>
  </si>
  <si>
    <t>Ялівець козацький Аркадія - 50 шт</t>
  </si>
  <si>
    <t>Спірея Вангутта - 55 шт</t>
  </si>
  <si>
    <t>Форзиція - 135 шт</t>
  </si>
  <si>
    <t>Жива однорядна огорожа (самшит) - 91 м</t>
  </si>
  <si>
    <t>Жива однорядна огорожа (дерен, сніжноягідник) - 126 м</t>
  </si>
  <si>
    <t>Квітник з багатолітніх квітів - 96 м2</t>
  </si>
  <si>
    <t>Самшит - 45 шт</t>
  </si>
  <si>
    <t>Покриття з газону - 2200 м2</t>
  </si>
  <si>
    <t>"Капітальний ремонт скверу на вул. Здолбунівській, 11-В (13) в Дарницькому районі"</t>
  </si>
  <si>
    <t>Покриття доріжок з ФЕМ - 633,5 м2</t>
  </si>
  <si>
    <t>Поребрик бетонний - 446 м</t>
  </si>
  <si>
    <t>Лавка паркова - 11 шт</t>
  </si>
  <si>
    <t>Урна сміттєва - 11 шт</t>
  </si>
  <si>
    <t>Покриття дитячого майданчика з піщано-гравійної суміші - 504 м2</t>
  </si>
  <si>
    <t>Клен гостролистий - 12 шт</t>
  </si>
  <si>
    <t>Клен сріблястий - 10 шт</t>
  </si>
  <si>
    <t>Псевдотсуга - 1 шт</t>
  </si>
  <si>
    <t>Ялина сербська - 5 шт</t>
  </si>
  <si>
    <t>Сосна - 3 шт</t>
  </si>
  <si>
    <t>Барбарис - 5 шт</t>
  </si>
  <si>
    <t>Форзиція - 10 шт</t>
  </si>
  <si>
    <t>Вейгела - 10 шт</t>
  </si>
  <si>
    <t>Бузок - 5 шт</t>
  </si>
  <si>
    <t>Кизильник - 5 шт</t>
  </si>
  <si>
    <t>Спірея японська - 10 шт</t>
  </si>
  <si>
    <t>Спірея Вангутта - 49 шт</t>
  </si>
  <si>
    <t>Пухироплідник - 135 шт</t>
  </si>
  <si>
    <t>Дерен - 215 шт</t>
  </si>
  <si>
    <t>Покриття з газону - 2000 м2</t>
  </si>
  <si>
    <t>"Капітальний ремонт скверу на Харківському Шосе, 180/21 в Дарницькому районі"</t>
  </si>
  <si>
    <t>Доріжки з ФЕМ - 950 м2</t>
  </si>
  <si>
    <t>Поребрик 1000х200х80 - 791 м</t>
  </si>
  <si>
    <t>Ялина колюча - 30 шт</t>
  </si>
  <si>
    <t>Чубушник - 25 шт</t>
  </si>
  <si>
    <t>Форзиція - 25 шт</t>
  </si>
  <si>
    <t>Спірея - 575 шт</t>
  </si>
  <si>
    <t>Квітник з багатолітніх квітів - 71,42 м2</t>
  </si>
  <si>
    <t>Металева огорожа секційна - 160 м.п.</t>
  </si>
  <si>
    <t>"Капітальний ремонт скверу по вул. Вербицького, 12 у Дарницькому районі"</t>
  </si>
  <si>
    <t>Доріжки з ФЕМ - 525,46 м2</t>
  </si>
  <si>
    <t>Поребрик 1000х200х80 - 469,5 м</t>
  </si>
  <si>
    <t>Лавка паркова -10 шт</t>
  </si>
  <si>
    <t>Урна сміттєва - 10 шт</t>
  </si>
  <si>
    <t>Ялина колюча - 15 шт</t>
  </si>
  <si>
    <t>Катальпа - 10 шт</t>
  </si>
  <si>
    <t>Слива декоративна - 6 шт</t>
  </si>
  <si>
    <t>Кущі листяні (форзиція, спірея, вейгела) - 210 шт</t>
  </si>
  <si>
    <t>Кущі листяні ( бірючина, спірея, чубушник) - 426 шт</t>
  </si>
  <si>
    <t>Багаторічні квіти (лілейник, трава декоративна, хоста, півники, обрієта, хризантема) - 1000 шт</t>
  </si>
  <si>
    <t>"Капітальний ремонт східної частини скверу по вул. Декабристів, 5-Б в Дарницькому районі"</t>
  </si>
  <si>
    <t>Покриття доріжок з асфальту - 1000 м2</t>
  </si>
  <si>
    <t>Поребрик 1000х200х80 - 645 м</t>
  </si>
  <si>
    <t>Лава садово-паркова - 5 шт</t>
  </si>
  <si>
    <t>Урна сміттєва  - 23 шт</t>
  </si>
  <si>
    <t>Східці залізобетонні ЛС 11-1 775 - 35 шт</t>
  </si>
  <si>
    <t>Огорожа майданчику  - 80 м.п.</t>
  </si>
  <si>
    <t>Покриття спортивного майданчику з піщано-гравійної суміші - 250 м2</t>
  </si>
  <si>
    <t>Акація шаровидна - 5 шт</t>
  </si>
  <si>
    <t>Яблуня - 7 шт</t>
  </si>
  <si>
    <t>Бірючина - 350 шт</t>
  </si>
  <si>
    <t>Сніжноягідник - 350 шт</t>
  </si>
  <si>
    <t>Чубушник - 300 шт</t>
  </si>
  <si>
    <t>Жива дорядна огорожа - 188 шт</t>
  </si>
  <si>
    <t>Ялина колюча - 20 шт</t>
  </si>
  <si>
    <t>Ялівець козацький Глаука - 50 шт</t>
  </si>
  <si>
    <t>Кущі листяні (форзиція, чубушник, спірея) - 140 шт</t>
  </si>
  <si>
    <t xml:space="preserve">Квітник з багатолітніх квітів (лілейник, незабутка, маргаритка, арабіс) - 50 м2 </t>
  </si>
  <si>
    <t>Покриття з газону - 2550 м2</t>
  </si>
  <si>
    <t>"Капітальний ремонт парку біля будинку культури залізничників в Дарницькому районі"</t>
  </si>
  <si>
    <t>Доріжки з ФЕМ - 545 м2</t>
  </si>
  <si>
    <t>Поребрик 1000х200х80 -567 м</t>
  </si>
  <si>
    <t>Лава садово-паркова Б-2 - 25 шт</t>
  </si>
  <si>
    <t>Урна металева кругла 300х500 мм, 37 л - 25 шт</t>
  </si>
  <si>
    <t>Ігровий комплекс ТЕ811 місток - 1 шт</t>
  </si>
  <si>
    <t>Ігровий комплекс "Фортеця" Т904 - 1 шт</t>
  </si>
  <si>
    <t>Карусель мала ТЕ 212 - 1 шт</t>
  </si>
  <si>
    <t>Гойдалка на металевих стійках - 1 шт</t>
  </si>
  <si>
    <t>Качалка балансир ТЕ 201 - 1 шт</t>
  </si>
  <si>
    <t>Лава наклонна S835.2 - 1 шт</t>
  </si>
  <si>
    <t>Бірючина - 319 шт</t>
  </si>
  <si>
    <t>Туя західна - 2 шт</t>
  </si>
  <si>
    <t>Яблуня Недзвецького декоративна - 11 шт</t>
  </si>
  <si>
    <t>Вейгела - 20 шт</t>
  </si>
  <si>
    <t>Туя шаровидна - 20 шт</t>
  </si>
  <si>
    <t>Гортензія - 15 шт</t>
  </si>
  <si>
    <t>Ялівець горизонтальний - 105 шт</t>
  </si>
  <si>
    <t>Сосна кримська - 5 шт</t>
  </si>
  <si>
    <t>Хоста - 120 шт</t>
  </si>
  <si>
    <t>Лілейник -108 шт</t>
  </si>
  <si>
    <t>Газон посівний - 4387 м2</t>
  </si>
  <si>
    <t>Бетонне покриття дитячого та сортивного майданчиків - 429 м2</t>
  </si>
  <si>
    <t>"Капітальний ремонт скверу на вул. Декабристів, 5-б в Дарницькому районі "</t>
  </si>
  <si>
    <t>Дитячий та спортивний майданчики в т.ч.:</t>
  </si>
  <si>
    <t>Покриття доріжок та тротуарів з асфальту - 148 м2</t>
  </si>
  <si>
    <t>Поребрик 1000х200х80 - 250,4 м</t>
  </si>
  <si>
    <t>Лава садово-паркова Б-2 - 10 шт</t>
  </si>
  <si>
    <t>Урна металева кругла 300х500 мм, 37 л - 10 шт</t>
  </si>
  <si>
    <t>Ігровий комплекс "Фортеця" - 1 шт</t>
  </si>
  <si>
    <t>Спортивний комплекс Воркаут S831.11 - 1 шт</t>
  </si>
  <si>
    <t>Спортивний комплекс Воркаут S831.7 - 1 шт</t>
  </si>
  <si>
    <t xml:space="preserve"> "Капітальний ремонт скверу Трудової слави в Дарницькому районі"</t>
  </si>
  <si>
    <t>Конструкція вхідної групи "Арка" - 1 шт</t>
  </si>
  <si>
    <t>Доріжки з асфальту - 874,4 м2</t>
  </si>
  <si>
    <t>Поребрик 1000х200х80 - 901 м</t>
  </si>
  <si>
    <t>Лава садово-паркова Б-2 - 13 шт</t>
  </si>
  <si>
    <t>Урна металева кругла 300х500 мм, 37 л - 13 шт</t>
  </si>
  <si>
    <t>Спірея японська - 200 шт</t>
  </si>
  <si>
    <t>Форзиція - 44 шт</t>
  </si>
  <si>
    <t>Ялина колюча -15 шт</t>
  </si>
  <si>
    <t>Катальпа - 4 шт</t>
  </si>
  <si>
    <t>Газон посівний -6605 м2</t>
  </si>
  <si>
    <t>Бук - 3 шт</t>
  </si>
  <si>
    <t>Слива - 4 шт</t>
  </si>
  <si>
    <t>Яблуня Недзвецького - 5 шт</t>
  </si>
  <si>
    <t xml:space="preserve"> "Капітальний ремонт скверу на просп. Свободи, 2 у Подільському районі"</t>
  </si>
  <si>
    <t>Покриття доріжок з ФЕМ - 254 м2</t>
  </si>
  <si>
    <t>Поребрик П7 із бетону (сірий колір) -228 м</t>
  </si>
  <si>
    <t>Металева огорожа - 171 м.п.</t>
  </si>
  <si>
    <t>Лава паркова - 4 шт</t>
  </si>
  <si>
    <t>Урна металева - 4 шт</t>
  </si>
  <si>
    <t>Покриття з газону - 2800 м2</t>
  </si>
  <si>
    <t>Клен гостролистий ф. куляста - 25 шт</t>
  </si>
  <si>
    <t>Ялина - 5 шт</t>
  </si>
  <si>
    <t>Слива Пісарді - 10 шт</t>
  </si>
  <si>
    <t>Пухироплідник - 760 шт</t>
  </si>
  <si>
    <t>Бірючина - 580 шт</t>
  </si>
  <si>
    <t>"Капітальний ремонт бульвару Вернадського в Святошинському районі"</t>
  </si>
  <si>
    <t>Покриття доріжок з асфальтобетону - 9381 м2</t>
  </si>
  <si>
    <t>Поребрики БР100.20.8 - 5546 м</t>
  </si>
  <si>
    <t>Лава паркова - 55 шт</t>
  </si>
  <si>
    <t>Урна паркова - 55 шт</t>
  </si>
  <si>
    <t>Катальпа - 9 шт</t>
  </si>
  <si>
    <t>Форзиція - 65 шт</t>
  </si>
  <si>
    <t>Чубушник - 28 шт</t>
  </si>
  <si>
    <t>Піраканта - 28 шт</t>
  </si>
  <si>
    <t>Спірея - 1788 шт</t>
  </si>
  <si>
    <t>Покриття з газону - 25625 м2</t>
  </si>
  <si>
    <t>Реконструкція парку відпочинку Оболонь" в урочищі "Наталка"  по Оболонській набережній в Оболонському районі"</t>
  </si>
  <si>
    <t>Зовнішні мережі водопроводу ПК5, 6</t>
  </si>
  <si>
    <t>Зовнішні мережі каналізації ПК5, 6</t>
  </si>
  <si>
    <t>Пусковий комплекс-5</t>
  </si>
  <si>
    <t>Покриття з ФЕМ - 825 м2</t>
  </si>
  <si>
    <t>Поребрик 1000х200х8, сірий - 137 м</t>
  </si>
  <si>
    <t>Борт бетонний високий 100х60х20 - 36 м</t>
  </si>
  <si>
    <t>Металева огорожа - 15 м</t>
  </si>
  <si>
    <t>Велопарковка на 9 велосипедів - 3 шт</t>
  </si>
  <si>
    <t>Павільйон  - 2 шт</t>
  </si>
  <si>
    <t>Стенд інформаційний з табличкою - 4 шт</t>
  </si>
  <si>
    <t>Стовпчики металеві - 23 шт</t>
  </si>
  <si>
    <t>Полусфери - 4 шт</t>
  </si>
  <si>
    <t>Покриття з газону - 248 м2</t>
  </si>
  <si>
    <t>Головні сходи в т. ч.:</t>
  </si>
  <si>
    <t>Покриття сходів  гранітними плитами -23,1 м2</t>
  </si>
  <si>
    <t>Металевий поручень - 136,4 м</t>
  </si>
  <si>
    <t xml:space="preserve">Пусковий комплекс - 6 </t>
  </si>
  <si>
    <t>Покриття з ФЕМ - 390 м2</t>
  </si>
  <si>
    <t>Покриття з асфальтобетону -498,5 м2</t>
  </si>
  <si>
    <t>Поребрик 1000х200х8, сірий - 190 м</t>
  </si>
  <si>
    <t>Поребрик 1000х300х150 - 227 м</t>
  </si>
  <si>
    <t>Борт бетонний високий 100х60х20 - 12,4 м</t>
  </si>
  <si>
    <t>Металева огорожа  - 180 м</t>
  </si>
  <si>
    <t>Хвіртка з воротами - 1 компл.</t>
  </si>
  <si>
    <t>Велопарковка на 9 велосипедів - 1 шт</t>
  </si>
  <si>
    <t>Пергола Пг-2 - 3 шт</t>
  </si>
  <si>
    <t>Урна для сміття, металева - 3 шт</t>
  </si>
  <si>
    <t>Контейнер для сміття, металевий - 6 шт</t>
  </si>
  <si>
    <t>Квіткарка - 10 шт</t>
  </si>
  <si>
    <t>Покриття з газону - 10647,34 м2</t>
  </si>
  <si>
    <t>Громадський туалет з госприміщеннями  - 1 шт</t>
  </si>
  <si>
    <t>Труби поліетиленові для подачі холодної води РЕ 100 SDR-17 (1,0 МПа), зовнішній діаметр 40х2,4 мм  - 28,1 м</t>
  </si>
  <si>
    <t>Труби поліетиленові для подачі холодної води РЕ 100 SDR-17 (1,0 МПа), зовнішній діаметр 110х6,6 мм  - 7 м</t>
  </si>
  <si>
    <t>Труби поліетиленові для подачі холодної води РЕ 100 SDR-11 (1,0 МПа), зовнішній діаметр 110х10 мм - 118,4 м</t>
  </si>
  <si>
    <t>Колодязь водопровідний  зі збірного залізобетону, д=2,0 м (плита днища, кільця, плита покриття, люк чавунний) - 1 компл.</t>
  </si>
  <si>
    <t>Колодязь водопровідний  зі збірного залізобетону, д=1,5 м (плита днища, кільця, плита покриття, люк чавунний) - 1 компл.</t>
  </si>
  <si>
    <t>Труби поліетиленові для подачі холодної води РЕ 100 SDR-17 (1,0 МПа), зовнішній діаметр 160х9,5 мм  -12,4 м</t>
  </si>
  <si>
    <t>Труби поліетиленові для подачі холодної води РЕ 100 SDR-26 (0,6 МПа), зовнішній діаметр 355х13,6 мм  - 8,7 м</t>
  </si>
  <si>
    <t>Колодязь каналізаційний  зі збірного залізобетону, д=1,5 м (плита днища, кільця, плита покриття, люк чавунний) - 1 компл.</t>
  </si>
  <si>
    <t xml:space="preserve"> "Капітальний ремонт скверу на вул. М. Тимошенка, 13-15 в Оболонському районі"</t>
  </si>
  <si>
    <t>Покриття доріжок з асфальтобетону - 700 м2</t>
  </si>
  <si>
    <t>Камені бортові, БР100.20.8 - 689 м</t>
  </si>
  <si>
    <t>Декоративна металева огорожа - 66 м.п.</t>
  </si>
  <si>
    <t>Ясен - 17 шт</t>
  </si>
  <si>
    <t>Клен - 13 шт</t>
  </si>
  <si>
    <t>Ялина - 16 шт</t>
  </si>
  <si>
    <t>Кущі листяних порід( гінгко дволопатеве, сніжна ягода) - 394 шт</t>
  </si>
  <si>
    <t>Кипарисовик - 150 шт</t>
  </si>
  <si>
    <t>Квітник (цибулини тюльпанів-700 шт, хризантема-160шт, ірис-250 шт)  - 40 м2</t>
  </si>
  <si>
    <t>Покриття з газону - 763,5 м2</t>
  </si>
  <si>
    <t>Покриття майданчика з піщано-гравійної суміші - 262 м2</t>
  </si>
  <si>
    <t>Комплекс ігровий "Башточки" - 1 шт</t>
  </si>
  <si>
    <t>Гойдалка-балансир - 1 шт</t>
  </si>
  <si>
    <t>Гойдалка двомісна - 1 шт</t>
  </si>
  <si>
    <t>Спортивний комплекс №1 - 1 шт</t>
  </si>
  <si>
    <t>"Капітальний ремонт скверу на вул. Вишгородській, 4 в Оболонському районі"</t>
  </si>
  <si>
    <t>Доріжки з асфальтобетонного покриття - 1264 м2</t>
  </si>
  <si>
    <t>Камені бортові, БР100.20.8 - 653 м</t>
  </si>
  <si>
    <t>Декоративна металева огорожа - 110 м.п.</t>
  </si>
  <si>
    <t>Липа європейська - 25 шт</t>
  </si>
  <si>
    <t>Псевдотсуга Мензіса - 3 шт</t>
  </si>
  <si>
    <t>Ялина колюча - 10 шт</t>
  </si>
  <si>
    <t>Сосна звичайна - 7 шт</t>
  </si>
  <si>
    <t>Дейція - 300 шт</t>
  </si>
  <si>
    <t>Спірея Вангутта - 204 шт</t>
  </si>
  <si>
    <t>Гінгко дволопатеве - 45 шт</t>
  </si>
  <si>
    <t>Покриття з газону - 2028 м2</t>
  </si>
  <si>
    <t>"Капітальний ремонт скверу на вул. Героїв Дніпра, 20- 20-А, 20-Б, 20-В, 22-А в Оболонському районі"</t>
  </si>
  <si>
    <t>Спортивне поле в т.ч.:</t>
  </si>
  <si>
    <t>Покриття доріжок із ФЕМ - 1796 м2</t>
  </si>
  <si>
    <t>Камені бортові, БР100.20.8 - 2286 м</t>
  </si>
  <si>
    <t>Лава - 15 шт</t>
  </si>
  <si>
    <t>Урна металева -8 шт</t>
  </si>
  <si>
    <t>Покриття спортивного поля з піщано-гравійної суміші - 384  м2</t>
  </si>
  <si>
    <t>Покриття майданчика з піщано-гравійної суміші - 718 м2</t>
  </si>
  <si>
    <t>Дерева хвойних порід (ялина, псевдотсуга, сосна) - 5 шт</t>
  </si>
  <si>
    <t>Клен гостролистий - 48 шт</t>
  </si>
  <si>
    <t>Липа - 5 шт</t>
  </si>
  <si>
    <t>Ялина колюча - 11 шт</t>
  </si>
  <si>
    <t>Яблуня - 3 шт</t>
  </si>
  <si>
    <t>Катальпа - 15 шт</t>
  </si>
  <si>
    <t>Форзиція - 146 шт</t>
  </si>
  <si>
    <t>Спірея - 170 шт</t>
  </si>
  <si>
    <t>Чубушник - 100 шт</t>
  </si>
  <si>
    <t>Сніжна ягода - 50 шт</t>
  </si>
  <si>
    <t>Гінгго дволопатеве - 150 шт</t>
  </si>
  <si>
    <t>Барбарис Тунберга - 14 шт</t>
  </si>
  <si>
    <t>Ялівець - 30 шт</t>
  </si>
  <si>
    <t>Квітник з багатолітніх квітів (каріопсіс-380 шт; маргаритка -200 шт; тюльпан-200 шт) - 40 м2</t>
  </si>
  <si>
    <t>Покриття з газону - 199 м2</t>
  </si>
  <si>
    <t>"Капітальний ремонт скверу на вул. Йорданській, 7 в Оболонському районі"</t>
  </si>
  <si>
    <t>Доріжки з асфальтобетонного покриття - 1689 м2</t>
  </si>
  <si>
    <t>Камені бортові , БР100.20.8 - 715,5 м</t>
  </si>
  <si>
    <t>Паркувальний майданчик в т.ч.:</t>
  </si>
  <si>
    <t>Паркувальна решітка - 270 м2</t>
  </si>
  <si>
    <t>Камені бортові , БР100.30.15 - 137 м</t>
  </si>
  <si>
    <t>Липа європейська - 16шт</t>
  </si>
  <si>
    <t>Ясен звичайний - 22 шт</t>
  </si>
  <si>
    <t>Робінія псевдоакація - 8 шт</t>
  </si>
  <si>
    <t>Яблуня гібридна - 16 шт</t>
  </si>
  <si>
    <t>Сосна звичайна - 12 шт</t>
  </si>
  <si>
    <t>Сосна чорна - 6 шт</t>
  </si>
  <si>
    <t>Ялина - 3 шт</t>
  </si>
  <si>
    <t>Спірея Вангутта - 160 шт</t>
  </si>
  <si>
    <t>Форзиція -28 шт</t>
  </si>
  <si>
    <t>Сніжна ягода - 32 шт</t>
  </si>
  <si>
    <t>Туя - 76 шт</t>
  </si>
  <si>
    <t>Гінкго дволопатеве - 180 шт</t>
  </si>
  <si>
    <t>Цибулини тюльпанів - 500 шт</t>
  </si>
  <si>
    <t>Хризантема - 80 шт</t>
  </si>
  <si>
    <t>Маргаритка - 352 шт</t>
  </si>
  <si>
    <t>Покриття з газону - 3746 м2</t>
  </si>
  <si>
    <t xml:space="preserve"> "Капітальний ремонт зелених насаджень парку біля кінотеатру "Тампере" у Солом'янському районі"</t>
  </si>
  <si>
    <t>Горобина звичайна - 15 шт</t>
  </si>
  <si>
    <t>Липа широколиста - 15 шт</t>
  </si>
  <si>
    <t>Покриття з газону - 4000 м2</t>
  </si>
  <si>
    <t>"Роботи з озеленення парку біля кінотеатру Тампере" на території Солом'янського району м. Києва"</t>
  </si>
  <si>
    <t>Граб з оголеною кореневою системою - 750 шт</t>
  </si>
  <si>
    <t>Покриття з газону - 2950 м2</t>
  </si>
  <si>
    <t>Доріжки із ФЕМ - 3388 м2</t>
  </si>
  <si>
    <t>Поребрик БР 100.20.8 (сірий) - 2704 м</t>
  </si>
  <si>
    <t>Лава паркова -46 шт</t>
  </si>
  <si>
    <t>Урна - 42 шт</t>
  </si>
  <si>
    <t>Бірючина - 3300</t>
  </si>
  <si>
    <t>Покриття з газону - 38815</t>
  </si>
  <si>
    <t>"Роботи з озеленення парку ім. М. Островського в Солом'янському районі"</t>
  </si>
  <si>
    <t>Покриття з газону - 1537 м2</t>
  </si>
  <si>
    <t>Бузок звичайний - 90 шт</t>
  </si>
  <si>
    <t>Клен пальмолистий - 29 шт</t>
  </si>
  <si>
    <t>Граб звичайний - 1014 шт</t>
  </si>
  <si>
    <t>"Роботи з озеленення по вулиці Волгоградській в Солом'янському районі"</t>
  </si>
  <si>
    <t>Сосна гірська - 206 шт</t>
  </si>
  <si>
    <t>Кизильник горизонтальний - 1390 шт</t>
  </si>
  <si>
    <t>Кизильник блискучий - 90 шт</t>
  </si>
  <si>
    <t>Спірея японська - 400 шт</t>
  </si>
  <si>
    <t>Ялівець горизонтальний - 300 шт</t>
  </si>
  <si>
    <t>"Роботи з озеленення (посадка дерев) по вулицях в Солом'янському районі"</t>
  </si>
  <si>
    <t>Робінія псевдо акація ф. куляста - 19 шт</t>
  </si>
  <si>
    <t>Липа дрібнолиста - 25 шт</t>
  </si>
  <si>
    <t>Клен Фрімана "Autumn Blaze" - 254 шт</t>
  </si>
  <si>
    <t>Клен гостролистий Глобозум - 25 шт</t>
  </si>
  <si>
    <t>Тополя чорна Італійська - 102 шт</t>
  </si>
  <si>
    <t>"Озеленення в складі об'єкта "Капітальний ремонт скверу на розі вул. Михайла Донця, 1 та проспекту Відрадного в Солом'янському  районі"</t>
  </si>
  <si>
    <t>Газон посівний - 2016 м2</t>
  </si>
  <si>
    <t>Квітник - 30 м2</t>
  </si>
  <si>
    <t>Туя західна - 1 шт</t>
  </si>
  <si>
    <t>Ялівець віргінський ф. розлогий - 12 шт</t>
  </si>
  <si>
    <t>Жива дворядна огорожа з грабу - 136 м</t>
  </si>
  <si>
    <t>Форзиція - 3 шт</t>
  </si>
  <si>
    <t>Спірея Вангутта - 8 шт</t>
  </si>
  <si>
    <t>Дейція жорстка - 20 шт</t>
  </si>
  <si>
    <t>Каштан кінський - 4 шт</t>
  </si>
  <si>
    <t xml:space="preserve"> "Роботи з озеленення скверу ім. Авіаконструктора Антонова на території Солом'янського району м. Києва"</t>
  </si>
  <si>
    <t>Газон посівний - 7482 м2</t>
  </si>
  <si>
    <t>Тополя пірамідальна - 35 шт</t>
  </si>
  <si>
    <t>Саджанці клена гостролистого форма куляста - 36 шт</t>
  </si>
  <si>
    <t>"Роботи з озеленення бульвару Івана Лепсе на території Солом'янського району м. Києва"</t>
  </si>
  <si>
    <t>Тополя пірамідальна - 26 шт</t>
  </si>
  <si>
    <t>"Роботи з озеленення вулиці Новопольова на території Солом'янського району м. Києва"</t>
  </si>
  <si>
    <t>Липа - 11 шт</t>
  </si>
  <si>
    <t>"Роботи з озеленення парку "Орлятко" по бул. І. Лепсе, 9-б на території Солом"янського району м. Києва"</t>
  </si>
  <si>
    <t>Газон посівний - 639 м2</t>
  </si>
  <si>
    <t>"Роботи з озеленення парку "Відрадний" на території Солом'янського району м. Києва"</t>
  </si>
  <si>
    <t>Береза бородавчаста - 15 шт</t>
  </si>
  <si>
    <t>Дуб - 7 шт</t>
  </si>
  <si>
    <t>Акація шаровидна - 7 шт</t>
  </si>
  <si>
    <t>Клен гостролистий - 6 шт</t>
  </si>
  <si>
    <t>Бузок сортовий - 23 шт</t>
  </si>
  <si>
    <t>Спірея - 22 шт</t>
  </si>
  <si>
    <t>Барбарис Тунберга - 11 шт</t>
  </si>
  <si>
    <t>"Роботи з озеленення парку Вінницький" по вул. Вінницькій на території Солом'янського району"</t>
  </si>
  <si>
    <t>Липа повстиста - 11 шт</t>
  </si>
  <si>
    <t>Платан - 11 шт</t>
  </si>
  <si>
    <t>"Роботи з озеленення парку "Супутник" по вул. Уманській на території Солом'янського району м. Києва"</t>
  </si>
  <si>
    <t>Покриття з газону - 4380 м2</t>
  </si>
  <si>
    <t>Газон посівний - 5220 м2</t>
  </si>
  <si>
    <t>Бузок сортовий - 12 шт</t>
  </si>
  <si>
    <t>Форзиція - 27 шт</t>
  </si>
  <si>
    <t>Спірея - 50 шт</t>
  </si>
  <si>
    <t>"Роботи з озеленення скверу по бульвару І. Лепсе, 77 на території Солом'янського району м. Києва"</t>
  </si>
  <si>
    <t>Форзиція звисаюча - 18 шт</t>
  </si>
  <si>
    <t>Вейгела квітуча - 12 шт</t>
  </si>
  <si>
    <t>Туя глобаза на-на - 3 шт</t>
  </si>
  <si>
    <t>Хризантема - 225 шт</t>
  </si>
  <si>
    <t>Жива дворядна огорожа з грабу - 134 м</t>
  </si>
  <si>
    <t>Ялівець віргінський ф. розлогий - 40 шт</t>
  </si>
  <si>
    <t>Ялина блакитна - 12 шт</t>
  </si>
  <si>
    <t>Туя західна колоновидна - 3 шт</t>
  </si>
  <si>
    <t>"Роботи з озеленення скверу по вул. Каменярів на території Солом'янського району м. Києва"</t>
  </si>
  <si>
    <t>Липа європейська - 5 шт</t>
  </si>
  <si>
    <t>Туя Смарагд - 15 шт</t>
  </si>
  <si>
    <t xml:space="preserve"> "Роботи з озеленення скверу на проспекті Повітрофлотському, 41 на території Солом'янського району м. Києва"</t>
  </si>
  <si>
    <t>"Роботи з озеленення скверу по вул. Соціалістичній, 3 на території Солом'янського району"</t>
  </si>
  <si>
    <t>Покриття з газону - 2006 м2</t>
  </si>
  <si>
    <t>Липа європейська Паладіна - 5 шт</t>
  </si>
  <si>
    <t>Клен гостролистий - 7 шт</t>
  </si>
  <si>
    <t>Сосна чорна - 8 шт</t>
  </si>
  <si>
    <t>Барбарис Тунберга пурпуровий - 9 шт</t>
  </si>
  <si>
    <t>Бузок - 10 шт</t>
  </si>
  <si>
    <t>Сосна гірська - 17 шт</t>
  </si>
  <si>
    <t>Квітник з багаторічних квітів (в т.ч.: рудбекія, нивяник багатокольоровий (ромашка), стократки багаторічні (маргаритка), гвоздика "Барбатус", віола) - 53 м2</t>
  </si>
  <si>
    <t>"Роботи з озеленення вуличних зелених насаджень на території Солом'янського району"</t>
  </si>
  <si>
    <t>Покриття з газону - 750 м2</t>
  </si>
  <si>
    <t>Акація ф. куляста - 30 шт</t>
  </si>
  <si>
    <t>Липа європейська Паліда - 60 шт</t>
  </si>
  <si>
    <t>Сосна чорна - 40 шт</t>
  </si>
  <si>
    <t>Ялівець горизонтальний - 30 шт</t>
  </si>
  <si>
    <t>Сосна гірська - 120 шт</t>
  </si>
  <si>
    <t>Клен гостролистий - 25 шт</t>
  </si>
  <si>
    <t>"Роботи з озеленення по бульв. І. Лепсе на території Солом'янського району"</t>
  </si>
  <si>
    <t>Тополя чорна італійська - 400 шт</t>
  </si>
  <si>
    <t>"Роботи з озеленення "Алеї пам'яті учасників АТО на вулиці Янки Купали" у Солом'янському районі міста Києва"</t>
  </si>
  <si>
    <t>Покриття з газону - 598 м2</t>
  </si>
  <si>
    <t>Акація форма куляста - 52 шт</t>
  </si>
  <si>
    <t xml:space="preserve"> "Роботи з озеленення бульвару Героїв Севастополя у Солом'янському районі м. Києва"</t>
  </si>
  <si>
    <t>Тополя чорна італійська - 79 шт</t>
  </si>
  <si>
    <t>"Роботи з озеленення бульвару Вацлава Гавела (від вул. Каблукова до вул. М. Василенка) у Солом'янському районі м. Києва"</t>
  </si>
  <si>
    <t>Тополя чорна італійська - 450 шт</t>
  </si>
  <si>
    <t xml:space="preserve"> "Роботи з озеленення парку ім. М. Островського у Солом'янському районі міста Києва"</t>
  </si>
  <si>
    <t>Газон посівний - 5230 м2</t>
  </si>
  <si>
    <t>Гортензія метельчаста - 70 шт</t>
  </si>
  <si>
    <t>Кизильник горизонтальний - 30 шт</t>
  </si>
  <si>
    <t>В'яз плакучий Comperdownii - 10 шт</t>
  </si>
  <si>
    <t>"Роботи з озеленення проспекту Перемоги у Солом'янському районі міста Києва"</t>
  </si>
  <si>
    <t>Сосна звичайна - 70 шт</t>
  </si>
  <si>
    <t>Сосна гірська Pumilio - 52 шт</t>
  </si>
  <si>
    <t>Ялівець горизонтальний - 95 шт</t>
  </si>
  <si>
    <t>Кизильник горизонтальний - 175 шт</t>
  </si>
  <si>
    <t>Кизильник блискучий - 250 шт</t>
  </si>
  <si>
    <t>Газон посівний - 4154 м2</t>
  </si>
  <si>
    <t>"Роботи з озеленення проспекту Повітрофлотського у Солом'янському районі міста Києва"</t>
  </si>
  <si>
    <t>Покриття з газону - 2747 м2</t>
  </si>
  <si>
    <t>Липа європейська Паліда - 52 шт</t>
  </si>
  <si>
    <t>Сосна звичайна - 15 шт</t>
  </si>
  <si>
    <t>Клен Фрімана - 9 шт</t>
  </si>
  <si>
    <t>Спірея Вангутта - 400 шт</t>
  </si>
  <si>
    <t>Кизильник блискучий - 200 шт</t>
  </si>
  <si>
    <t>Ялівець горизонтальний - 60 шт</t>
  </si>
  <si>
    <t>Граб звичайний - 1285 шт</t>
  </si>
  <si>
    <t>"Роботи з озеленення скверу на проспекті В. Лобановського та прилеглої до нього території у Солом'янському районі міста Києва"</t>
  </si>
  <si>
    <t>Бірючина - 900 шт</t>
  </si>
  <si>
    <t>Липа європейська Паліда - 32 шт</t>
  </si>
  <si>
    <t>"Роботи з озеленення скверу по вул. Солом'янській, 28 у Солом'янському районі міста Києва"</t>
  </si>
  <si>
    <t>В'яз плакучий Comperdownii - 6 шт</t>
  </si>
  <si>
    <t>Смородина альпійська - 30 шт</t>
  </si>
  <si>
    <t>Гортензія метельчаста - 30 шт</t>
  </si>
  <si>
    <t>Спірея Вангутта - 300 шт</t>
  </si>
  <si>
    <t>"Роботи з озеленення території прилеглої до парку "Відрадного" (вул. Героїв Севастополя, вул. М. Донця) у Солом'янському районі міста Києва"</t>
  </si>
  <si>
    <t>Клен Фрімана - 97 шт</t>
  </si>
  <si>
    <t>"Капітальний ремонт західної частини скверу між буд №58 на просп Героїв Сталінграду та буд. №31 на вул. Прирічній в Оболонському районі"</t>
  </si>
  <si>
    <t>Доріжки з ФЕМ - 1936 м2</t>
  </si>
  <si>
    <t>Покриття з асфальтобетону  - 40 м2</t>
  </si>
  <si>
    <t>Камені бортові, БР100.20.8 - 520 м</t>
  </si>
  <si>
    <t>Камені бортові, БР100.30.18 - 40 м</t>
  </si>
  <si>
    <t>МАФ (Я люблю Оболонь) - 1 шт</t>
  </si>
  <si>
    <t>Арка - 1 шт</t>
  </si>
  <si>
    <t>Металева огорожа - 640 м.п.</t>
  </si>
  <si>
    <t>Лава паркова - 8 шт</t>
  </si>
  <si>
    <t>Лава зигзаг (L=5м) - 3 шт</t>
  </si>
  <si>
    <t>Лава кругова - 3 шт</t>
  </si>
  <si>
    <t>Урна металева - 23 шт</t>
  </si>
  <si>
    <t>Покриття майданчика з гумової плитки - 353,5 м2</t>
  </si>
  <si>
    <t>Огорожа Карандаш Н=1000 мм - 271 м</t>
  </si>
  <si>
    <t>Ігровий комплекс - 1 шт</t>
  </si>
  <si>
    <t>Гімнастичний комплекс №2 - 2 шт</t>
  </si>
  <si>
    <t>Гойдалка -балансир - 2 шт</t>
  </si>
  <si>
    <t>Гойдалка пружина - 2 шт</t>
  </si>
  <si>
    <t>Ясен зелений ф. куляста - 4 шт</t>
  </si>
  <si>
    <t>Ялина - 2 шт</t>
  </si>
  <si>
    <t>Клен - 1 шт</t>
  </si>
  <si>
    <t>Клен фрімана - 4 шт</t>
  </si>
  <si>
    <t>Яблуня - 4 шт</t>
  </si>
  <si>
    <t>Сосна звичайна - 2 шт</t>
  </si>
  <si>
    <t>Сосна чорна - 1 шт</t>
  </si>
  <si>
    <t>Бірючина - 83 шт</t>
  </si>
  <si>
    <t>Барбарис - 33 шт</t>
  </si>
  <si>
    <t>Дейція - 126 шт</t>
  </si>
  <si>
    <t>Спірея Вангутта - 102 шт</t>
  </si>
  <si>
    <t>Спірея - 254 шт</t>
  </si>
  <si>
    <t>Сніжна ягода - 103 шт</t>
  </si>
  <si>
    <t>Чубушник - 30 шт</t>
  </si>
  <si>
    <t>Кипарисовик - 75 шт</t>
  </si>
  <si>
    <t>Тамарикс - 60 шт</t>
  </si>
  <si>
    <t>Квіти багаторічні в асортименті (седум, рудбекія, пенісетум, костриця, лілійник) - 1480 шт</t>
  </si>
  <si>
    <t>Покриття з газону - 1380 м2</t>
  </si>
  <si>
    <t xml:space="preserve"> "Розчистка та благоустрій озера у парку "Відрадний" у Солом'янському районі"</t>
  </si>
  <si>
    <t>Сходи монолітні - 92 м2</t>
  </si>
  <si>
    <t>Місток - 1 шт</t>
  </si>
  <si>
    <t>Покриття з ФЕМ - 205 м2</t>
  </si>
  <si>
    <t>Камені бортові, БР 100.20.8 - 67,5</t>
  </si>
  <si>
    <t>Газон посіний - 6202 м2</t>
  </si>
  <si>
    <t>Берегоукріплення - 280 м</t>
  </si>
  <si>
    <t>"Роботи з озеленення скверу на вул. Крамського, 10 в Святошинському районі"</t>
  </si>
  <si>
    <t>Дуб черещатий - 10 шт</t>
  </si>
  <si>
    <t>Ялина звичайна - 5 шт</t>
  </si>
  <si>
    <t>Туя західна Хосері - 30 шт</t>
  </si>
  <si>
    <t>Туя західна Брабант - 20 шт</t>
  </si>
  <si>
    <t>Туя західна - 45 шт</t>
  </si>
  <si>
    <t>Ялівець козацький - 300 шт</t>
  </si>
  <si>
    <t>Ялівець скельний - 20 шт</t>
  </si>
  <si>
    <t>Сосна гірська - 5 шт</t>
  </si>
  <si>
    <t>Покриття з газону - 3667 м2</t>
  </si>
  <si>
    <t>"Роботи з озеленення скверу на вул. Семашка, 8, 8-А, 10 в Святошинському районі"</t>
  </si>
  <si>
    <t>Яблуня Недвезького - 3 шт</t>
  </si>
  <si>
    <t>Сакура Kanzan - 8 шт</t>
  </si>
  <si>
    <t>Вейгела квітуча - 40 шт</t>
  </si>
  <si>
    <t>Спірея Голдфлейм (жива дворядна огорожа) - 300 шт</t>
  </si>
  <si>
    <t>Покриття з газону - 3918 м2</t>
  </si>
  <si>
    <t>Пухироплідник калинолистий (жива однорядна огорожа) - 600 шт</t>
  </si>
  <si>
    <t>"Капітальний ремонт скверу на вул. Крамського, 10 в Святошинському районі"</t>
  </si>
  <si>
    <t>"Капітальний ремонт парку Совки у Святошинському районі"</t>
  </si>
  <si>
    <t>Лава паркова - 19 шт</t>
  </si>
  <si>
    <t>Урна паркова - 19 шт</t>
  </si>
  <si>
    <t>Церсис - 6 шт</t>
  </si>
  <si>
    <t>Горобина плакуча - 3 шт</t>
  </si>
  <si>
    <t>Спірея Вангутта - 20 шт</t>
  </si>
  <si>
    <t>Барбарис Тунберга - 20 шт</t>
  </si>
  <si>
    <t>Кизильник - 10 шт</t>
  </si>
  <si>
    <t>Покриття доріжок з ФЕМ - 1897,5 м2</t>
  </si>
  <si>
    <t>Поребрик БР100.20.8 - 1194 м</t>
  </si>
  <si>
    <t>Огорожа з профнастилу - 52 м.п.</t>
  </si>
  <si>
    <t>Огорожа ажурна металева - 208 м.п.</t>
  </si>
  <si>
    <t>Урна паркова - 8 шт</t>
  </si>
  <si>
    <t>Спірея Вангутта - 35 шт</t>
  </si>
  <si>
    <t>Будлея - 10 шт</t>
  </si>
  <si>
    <t>Чубушник - 19 шт</t>
  </si>
  <si>
    <t>Форзиція - 72 шт</t>
  </si>
  <si>
    <t>Вейгела - 60 шт</t>
  </si>
  <si>
    <t>Квітник з багатолітніх квітів (гвоздика-250шт, ромашка-500 шт) - 65 м2</t>
  </si>
  <si>
    <t xml:space="preserve"> "Капітальний ремонт парку "Совки" у Святошинському районі. Огорожа"</t>
  </si>
  <si>
    <t>Металева огорожа - 1272,5 м.п.</t>
  </si>
  <si>
    <t>Огорожа з металопрофілю - 207 м.п.</t>
  </si>
  <si>
    <t>"Капітальний ремонт парку ім. Генерала Потапова у Святошинському районі"</t>
  </si>
  <si>
    <t>Асфальтобетонне покриття доріжок та тротуарів -2396 м2</t>
  </si>
  <si>
    <t>Поребрик БР 100.20.8 - 964 м</t>
  </si>
  <si>
    <t>Лава паркова - 13 шт</t>
  </si>
  <si>
    <t>Урна - 13 шт</t>
  </si>
  <si>
    <t>Покриття з газону посівного - 7025 м2</t>
  </si>
  <si>
    <t>Акація - 10 шт</t>
  </si>
  <si>
    <t>Клен - 6 шт</t>
  </si>
  <si>
    <t>Катальпа - 7 шт</t>
  </si>
  <si>
    <t>Слива - 7 шт</t>
  </si>
  <si>
    <t>Квітник - 70 м2</t>
  </si>
  <si>
    <t>"Капітальний ремонт парку "Юність" у Святошинському районі"</t>
  </si>
  <si>
    <t>Поребрик БР 100.20.8 - 2889 м</t>
  </si>
  <si>
    <t>Асфальтобетонна доріжка - 4140 м2</t>
  </si>
  <si>
    <t>Доріжки з відсіву в лабіринтах - 676 м2</t>
  </si>
  <si>
    <t>Лава паркова = 36 шт</t>
  </si>
  <si>
    <t>Урна паркова - 36 шт</t>
  </si>
  <si>
    <t>Покриття з газону - 100 м2</t>
  </si>
  <si>
    <t>Покриття майданчика з піску - 240 м</t>
  </si>
  <si>
    <t>Ігровий комплекс "Замок Чарівників" - 1 шт</t>
  </si>
  <si>
    <t>Гойдалка двохмісна - 1 шт</t>
  </si>
  <si>
    <t>"Роботи з озеленення транспортної розв'язки між бульв. Ромена Роллана та вул. Якуба Коласа в Святошинському районі"</t>
  </si>
  <si>
    <t>Покриття з газону посівного - 2670 м2</t>
  </si>
  <si>
    <t>Спірея - 350 шт</t>
  </si>
  <si>
    <t>Форзиція європейська - 40 шт</t>
  </si>
  <si>
    <t>Туя вересковидна - 10 шт</t>
  </si>
  <si>
    <t>Барбарис - 14 шт</t>
  </si>
  <si>
    <t xml:space="preserve"> "Роботи з озеленення проспекту П. Григоренка на території Дарницького району"</t>
  </si>
  <si>
    <t>Клен - 49 шт</t>
  </si>
  <si>
    <t>Покриття з газону - 150 м2</t>
  </si>
  <si>
    <t>"Роботи з озеленення на перетині вул. М. Драгоманова та вул. А. Ахматової на території Дарницького району"</t>
  </si>
  <si>
    <t>Клен - 60 шт</t>
  </si>
  <si>
    <t>Яблуня - 9 шт</t>
  </si>
  <si>
    <t>Яблуня Недзведського - 9 шт</t>
  </si>
  <si>
    <t>Форзиція - 86 шт</t>
  </si>
  <si>
    <t>Чубушник - 50 шт</t>
  </si>
  <si>
    <t>Свідина - 390 шт</t>
  </si>
  <si>
    <t>Бірючина - 300 шт</t>
  </si>
  <si>
    <t>Покриття з газону - 1440 м2</t>
  </si>
  <si>
    <t>"Роботи з озеленення вулиці Здолбунівська на території Дарницького району"</t>
  </si>
  <si>
    <t>Тополя італіка - 90 шт</t>
  </si>
  <si>
    <t>Покриття з газону - 560 м2</t>
  </si>
  <si>
    <t>"Роботи з озеленення скверу по вул. Вербицького, 12 на території Дарницького району"</t>
  </si>
  <si>
    <t>Слива декоративна - 10 шт</t>
  </si>
  <si>
    <t>Магнолія Кобус - 3 шт</t>
  </si>
  <si>
    <t>Багаторічні квіти (незабутка) - 425 шт</t>
  </si>
  <si>
    <t>Дерен - 25 шт</t>
  </si>
  <si>
    <t>Покриття з газону - 310 м2</t>
  </si>
  <si>
    <t>"Роботи з озеленення скверу по вул. Ревуцького, 10/2, вул. А. Ахматової, 2-А на території Дарницького району"</t>
  </si>
  <si>
    <t>Глід колючий - 10 шт</t>
  </si>
  <si>
    <t>Ялівець Глаука - 20 шт</t>
  </si>
  <si>
    <t>Форзиція - 15 шт</t>
  </si>
  <si>
    <t>Чубушник - 51 шт</t>
  </si>
  <si>
    <t>Квітник (арабіс, незабутка, маргаритка) - 30 м2</t>
  </si>
  <si>
    <t>Покриття з газону - 265 м2</t>
  </si>
  <si>
    <t>"Роботи з озеленення вулиці Бориспільської на території Дарницького району"</t>
  </si>
  <si>
    <t>Акація - 102 шт</t>
  </si>
  <si>
    <t>Тополя - 60 шт</t>
  </si>
  <si>
    <t>Покриття з газону - 1100 м2</t>
  </si>
  <si>
    <t>"Роботи з озеленення  проспекту М. Бажана (від Харківської площі до ст. м. Харківська) на території Дарницького району м. Києва"</t>
  </si>
  <si>
    <t>Липа  - 30 шт</t>
  </si>
  <si>
    <t>Лілійник - 960 шт</t>
  </si>
  <si>
    <t>Трава декоративна - 585 шт</t>
  </si>
  <si>
    <t>Айстра альпійська - 1790 шт</t>
  </si>
  <si>
    <t>"Роботи з озеленення вулиці Ревуцького на території Дарницького району"</t>
  </si>
  <si>
    <t>Клен - 107 шт</t>
  </si>
  <si>
    <t>"Роботи з озеленення на перетині вул. С. Крушельницької та проспекту П. Григоренка на території Дарницького району"</t>
  </si>
  <si>
    <t>Глід колючий - 70 шт</t>
  </si>
  <si>
    <t>Липа європейська - 20 шт</t>
  </si>
  <si>
    <t>Шовковиця плакуча - 11 шт</t>
  </si>
  <si>
    <t>Барбарис Тунберга - 560 шт</t>
  </si>
  <si>
    <t>Пухироплідник - 490 шт</t>
  </si>
  <si>
    <t>Свідина - 800 шт</t>
  </si>
  <si>
    <t>Покриття з газону - 2106 м2</t>
  </si>
  <si>
    <t>"Роботи з озеленення Дніпровської набережної на території Дарницького району"</t>
  </si>
  <si>
    <t>Пухироплідник - 880 шт</t>
  </si>
  <si>
    <t>Ялівець - 1139 шт</t>
  </si>
  <si>
    <t>Бірючина - 945 шт</t>
  </si>
  <si>
    <t>Свідина - 826 шт</t>
  </si>
  <si>
    <t>Лілейник - 906 шт</t>
  </si>
  <si>
    <t>Хризантема - 1465 шт</t>
  </si>
  <si>
    <t>Айстра альпійська - 10816 шт</t>
  </si>
  <si>
    <t xml:space="preserve"> "Капітальний ремонт скверу на проспекті 40-річчя Жовтня, 5-15 за бібліотекою ім. В. Вернадського в Голосіївському районі"</t>
  </si>
  <si>
    <t>Доріжка асфальтобетонна - 790,8 м2</t>
  </si>
  <si>
    <t>Поребрик ВР 100.20.8 - 214 м</t>
  </si>
  <si>
    <t>Камені бортові, БР 100.30.15 - 352 м</t>
  </si>
  <si>
    <t>Лава садово-паркова - 3 шт</t>
  </si>
  <si>
    <t>Урна металева кругла 300х500мм, 37 л - 3 шт</t>
  </si>
  <si>
    <t>Горобина - 10 шт</t>
  </si>
  <si>
    <t>Клен сріблястий - 23 шт</t>
  </si>
  <si>
    <t>Береза повисла - 1 шт</t>
  </si>
  <si>
    <t>Дуб червоний - 2 шт</t>
  </si>
  <si>
    <t>Сходи з асфальтобетону - 9 м2</t>
  </si>
  <si>
    <t>"Капітальний ремонт доріжок в Голосіївському парку в Голосіївському районі"</t>
  </si>
  <si>
    <t>Покриття доріжок з ФЕМ - 868 м2</t>
  </si>
  <si>
    <t>Поребрик ВР 100.20.8 сірий - 282 м</t>
  </si>
  <si>
    <t>Камені бортові, БР 100.30.15 - 141 м</t>
  </si>
  <si>
    <t>"Влаштування поливо-зрошувальної системи зелених насаджень Голосіївської площі та бульварної частини 40-річчя жовтня в Голосіївському районі"</t>
  </si>
  <si>
    <t>Поливо-зрошувальна система - 1 к-кт</t>
  </si>
  <si>
    <t xml:space="preserve"> "Капітальний ремонт скверу на розі вул. Голосіївська та просп. Науки у Голосіївському районі"</t>
  </si>
  <si>
    <t>Майданчик для гри в настольний теніс в т.ч.:</t>
  </si>
  <si>
    <t>Покриття з ФЕМ - 400 м2</t>
  </si>
  <si>
    <t>Поребрики ВР 100.20.8 сірий - 350 м</t>
  </si>
  <si>
    <t>Зовнішня металева огорожа - 400 м.п.</t>
  </si>
  <si>
    <t>Огорожа з профнастилу ПС-10 (Н=2м) з цегляними стовпчиками - 198 м2</t>
  </si>
  <si>
    <t>Лава садово-паркова артикул 18.01.01 "Impex-Group" - 8 шт</t>
  </si>
  <si>
    <t>Урна металева "Дельта мала" арт. 227911- 8 шт</t>
  </si>
  <si>
    <t>Покриття з газону - 3800 м2</t>
  </si>
  <si>
    <t>Бузок сортовий - 9 шт</t>
  </si>
  <si>
    <t>Спірея Вангутта - 90 шт</t>
  </si>
  <si>
    <t>Бірючина звичайна - 600 шт</t>
  </si>
  <si>
    <t>Форзиція - 70 шт</t>
  </si>
  <si>
    <t>Пухироплідник - 50 шт</t>
  </si>
  <si>
    <t>Ялина - 1 шт</t>
  </si>
  <si>
    <t>Туя - 3 шт</t>
  </si>
  <si>
    <t>Горобина звичайна (стовбур 8-10 см) - 17 шт</t>
  </si>
  <si>
    <t>Горобина звичайна (стовбур 18-20 см) - 6 шт</t>
  </si>
  <si>
    <t>Квіти в асортименті - 3276 шт</t>
  </si>
  <si>
    <t>Металева огорожа дитячого майданчика - 112,5 м</t>
  </si>
  <si>
    <t>Хвіртка (1000х1530) зі стовпчиками, завісами, замком та ручкою - 2 шт</t>
  </si>
  <si>
    <t>Гумова плита 500х500  - 482 м2</t>
  </si>
  <si>
    <t>Гумові антитравматичні поребрики (500х210х50) - 92 шт</t>
  </si>
  <si>
    <t>Качалка на пружині "Вертолет" - 1 шт</t>
  </si>
  <si>
    <t>Качалка на пружині "Мотоцикл" - 1 шт</t>
  </si>
  <si>
    <t>Гойдалка "Гніздо лелеки" - 1 шт</t>
  </si>
  <si>
    <t>Ігровий комплекс "Гномик" - 1 шт</t>
  </si>
  <si>
    <t>Урна металева "Дельта мала" - 8 шт</t>
  </si>
  <si>
    <t>Покриття з ФЕМ - 54 м2</t>
  </si>
  <si>
    <t>Бордюр 500х200х60 (сірий) - 33 м</t>
  </si>
  <si>
    <t>Стіл тенісний всепогодній - 1 шт</t>
  </si>
  <si>
    <t>Гумова плита 500х500 - 81 м2</t>
  </si>
  <si>
    <t>Гумові антитравматичні поребрики (500х210х50) - 40 шт</t>
  </si>
  <si>
    <t>"Капітальний ремонт дорожньостежкової мережі в західній частині парку ім. Рильського у Голосіївському районі"</t>
  </si>
  <si>
    <t>Покриття з ФЕМ - 1997,5 м2</t>
  </si>
  <si>
    <t>Поребрики ВР 100.20.8 сірий - 653 м</t>
  </si>
  <si>
    <t>"Капітальний ремонт скверу на просп. Голосіївському, 96 у Голосіївському районі"</t>
  </si>
  <si>
    <t>Покриття з ФЕМ - 1 м2</t>
  </si>
  <si>
    <t>Лава садрво-паркова - 8 шт</t>
  </si>
  <si>
    <t>Урна металева - 8 шт</t>
  </si>
  <si>
    <t>Огорожа для газонів (металева) - 190 м</t>
  </si>
  <si>
    <t>Дерен (газон рулонний) - 455 м2</t>
  </si>
  <si>
    <t>Ялина звичайна - 1 шт</t>
  </si>
  <si>
    <t>Туя західна - 4 шт</t>
  </si>
  <si>
    <t>Барбарис Тунберга - 4 шт</t>
  </si>
  <si>
    <t>Самшит вічнозелений - 25 шт</t>
  </si>
  <si>
    <t>Каштан - 12 шт</t>
  </si>
  <si>
    <t>"Капітальний ремонт скверу по просп. Голосіївському, 108 у Голосіївському районі"</t>
  </si>
  <si>
    <t>Покриття з ФЕМ - 193,2 м2</t>
  </si>
  <si>
    <t>Поребрики БР 100.20.8 сірий - 219,5 м</t>
  </si>
  <si>
    <t>Поребрики ВР 50.20.6 сірий - 18 м</t>
  </si>
  <si>
    <t>Поребрики 100.30.15 сірий - 257,5 м</t>
  </si>
  <si>
    <t>Металева огорожа - 265 м</t>
  </si>
  <si>
    <t>Лава садово-паркова - 11 шт</t>
  </si>
  <si>
    <t>Лава садово-паркова без спинки - 3 шт</t>
  </si>
  <si>
    <t xml:space="preserve">Урна металева - 14 шт </t>
  </si>
  <si>
    <t>Піроканта - 20 шт</t>
  </si>
  <si>
    <t>Туя - 5 шт</t>
  </si>
  <si>
    <t>Ялівець - 25 шт</t>
  </si>
  <si>
    <t>Спірея - 300 шт</t>
  </si>
  <si>
    <t>Спірея Вангутта - 200 шт</t>
  </si>
  <si>
    <t>Гортензія - 5 шт</t>
  </si>
  <si>
    <t>Барбарис - 3 шт</t>
  </si>
  <si>
    <t>Форзиція - 5 шт</t>
  </si>
  <si>
    <t>Бірючина - 75 шт</t>
  </si>
  <si>
    <t>Пухироплідник - 285 шт</t>
  </si>
  <si>
    <t>Покриття з газону - 1472 м2</t>
  </si>
  <si>
    <t>Основа  з піщано-гравійної суміші під спортивний майданчик - 73 м2</t>
  </si>
  <si>
    <t>Станок для пресу Vadzaari ДК 509 Код: CF-4440 - 1 шт</t>
  </si>
  <si>
    <t>Вуличний тренажер Степпер - розгинач бедра InterAtletika SL136-126  - 1 шт</t>
  </si>
  <si>
    <t>Вуличний тренажер SL101.1 (обладнання "InterAtletika") - Жим сидя  від грудей - Тяга зверху - 1 шт</t>
  </si>
  <si>
    <t>Вуличний тренажер InterAtletika SL 116- Орбітрек - 1 шт</t>
  </si>
  <si>
    <t>Вуличний тренажер - Твистер InterAtletika SL 104.1 "InterAtletika" - 1 шт</t>
  </si>
  <si>
    <t>Вуличний тренажер InterAtletika SL 242 - 1 шт</t>
  </si>
  <si>
    <t>Бруси вуличні - 1 шт</t>
  </si>
  <si>
    <t>Основа з піщано-гравійної суміші під дитячий майданчик - 217 м2</t>
  </si>
  <si>
    <t>Огорожа дитячого майданчику - 58 м.п.</t>
  </si>
  <si>
    <t>Гойдалка пружинна "Джип" Т-205 - 1 шт</t>
  </si>
  <si>
    <t>Гойдалка -балансир  ТЕ222 - 1 шт</t>
  </si>
  <si>
    <t>Гойдалка "Гніздо лелеки" ТЕ412 - 1 шт</t>
  </si>
  <si>
    <t>Карусель ТЕ-211 - 1 шт</t>
  </si>
  <si>
    <t>Ігровий комплекс з гіркою - 1 шт</t>
  </si>
  <si>
    <t>Дорослий спорткомплекс Мега 2 ("Бренд  - Мега Турнік) Комплектація: Турник 3 хвати + 2 турника різної висоти, бруси, тренажер для пресу, шведська стінка, кріплення для штанги - 1 шт</t>
  </si>
  <si>
    <t>"Капітальний ремонт скверу по вул. Ямській в Голосіївському районі"</t>
  </si>
  <si>
    <t>Покриття з ФЕМ - 466 м2</t>
  </si>
  <si>
    <t>Поребрики 500.200.60 сірий - 30 м</t>
  </si>
  <si>
    <t>Поребрики 100.20.8 - 415 м</t>
  </si>
  <si>
    <t>Лавка "Золотой мандарин" АНТИВАНДАЛЬНА 1,4 м з ЛЕД-підсвіткою - 8 шт</t>
  </si>
  <si>
    <t>Огорожа  із металевої сітки - 24 м.п.</t>
  </si>
  <si>
    <t>Огорожа із залізобетонних панелей - 54 м.п.</t>
  </si>
  <si>
    <t>Захисне покриття на мастиці для дитячого майданчика - 42 м2</t>
  </si>
  <si>
    <t>Карусель Kinder Land (код 002) - 1 шт</t>
  </si>
  <si>
    <t>Пісочниця  "Клубничка"  Kinder Land код 128 - 1 шт</t>
  </si>
  <si>
    <t>Дитячий ігровий комплекс "Королевство-3.01" (код 487) - 1 шт</t>
  </si>
  <si>
    <t>ТЕ 412 Гойдалка одинарна на металевих стійках "Гніздо лелеки" - 2 шт</t>
  </si>
  <si>
    <t>S 766 Спортивний ігровий комплекс "Паутинка" - 2 шт</t>
  </si>
  <si>
    <t>Покриття з газону - 678 м2</t>
  </si>
  <si>
    <t>Форзиція корейська - 8 шт</t>
  </si>
  <si>
    <t>Піроканта "Orange Charmen" - 4 шт</t>
  </si>
  <si>
    <t>Піроканта "Red Column" - 4 шт</t>
  </si>
  <si>
    <t>Бордюр газонний Cellfast 15-900 см - 126 м</t>
  </si>
  <si>
    <t>Щепа декоративна фарбована (блакитна, жовта) - 30 м2</t>
  </si>
  <si>
    <t>"Капітальний ремонт скверу споріднених міст на вул. Якубовського (Теремки-2) в Голосіївському районі"</t>
  </si>
  <si>
    <t>Покриття доріжок з ФЕМ - 862 м2</t>
  </si>
  <si>
    <t>Поребрик ВР 100.20.8 червоний - 946 м</t>
  </si>
  <si>
    <t>Покриття з газону - 1393 м2</t>
  </si>
  <si>
    <t>"Капітальний ремонт бульварної частини вул. Костьольної у Шевченківському районі"</t>
  </si>
  <si>
    <t>Доріжка з ФЕМ - 391 м2</t>
  </si>
  <si>
    <t>Сходи №1 та №2 - 2 м2</t>
  </si>
  <si>
    <t>Урна - 6 шт</t>
  </si>
  <si>
    <t>Ясен звичайний - 6 шт</t>
  </si>
  <si>
    <t>Покриття з газону - 400 м2</t>
  </si>
  <si>
    <t xml:space="preserve"> "Капітальний ремонт скверу по вул. Михайлівській у Шевченківському районі"</t>
  </si>
  <si>
    <t>Доріжки з мозаїкової шашки - 15,5 м2</t>
  </si>
  <si>
    <t>Доріжки із клінкерної цегли - 34,8 м2</t>
  </si>
  <si>
    <t>"Капітальний ремонт скверу на вул. Гончара у Шевченківському районі"</t>
  </si>
  <si>
    <t>Покриття з ФЕМ - 468 м2</t>
  </si>
  <si>
    <t>Поребрики БР 100.20.8 сірий - 140 м</t>
  </si>
  <si>
    <t>Підпірна стінка - 22 м2</t>
  </si>
  <si>
    <t>Актинідія  коломікта - 4 шт</t>
  </si>
  <si>
    <t>Виноград дівочий п'ятилисточковий - 36 шт</t>
  </si>
  <si>
    <t>Гортензія крупноквіткова "Ayesha" - 40 шт</t>
  </si>
  <si>
    <t>Гортензія крупноквіткова "Grandiflora" - 55 шт</t>
  </si>
  <si>
    <t>Клен гостролистий "Royal Red" - 7 шт</t>
  </si>
  <si>
    <t>Гортензія мітликова "Pink Diamond" - 22 шт</t>
  </si>
  <si>
    <t>Калина звичайна "Roseum" - 3 шт</t>
  </si>
  <si>
    <t>Калина складчаста "Watanabe" - 8 шт</t>
  </si>
  <si>
    <t>Піон деревоподібний "Peachblossom Covered With Snow" - 12 шт</t>
  </si>
  <si>
    <t>Піон деревоподібний "Pink Water-Lily" - 6 шт</t>
  </si>
  <si>
    <t>Пухироплідник калинолистий "Diabolo" - 9 шт</t>
  </si>
  <si>
    <t>Ялівець середній "Gold Star" - 30 шт</t>
  </si>
  <si>
    <t>Самшит вічнозелений формований шаром - 10 шт</t>
  </si>
  <si>
    <t>Спірея - 2200 шт</t>
  </si>
  <si>
    <t>Покриття з газону - 2300 м2</t>
  </si>
  <si>
    <t>"Капітальний ремонт парку "Супутник" на вул. Уманській у Солом'янському районі (друга черга)"</t>
  </si>
  <si>
    <t>Доріжки із ФЕМ - 1467,8 м2</t>
  </si>
  <si>
    <t>Поребрик червоний - 1056 м</t>
  </si>
  <si>
    <t>Лава паркова - 26 шт</t>
  </si>
  <si>
    <t>Урна паркова - 26 шт</t>
  </si>
  <si>
    <t xml:space="preserve"> "Капітальний ремонт скверу на просп. Василя Порика, між будинками 7-а та 9 у Подільському районі"</t>
  </si>
  <si>
    <t>Урна паркова - 15шт</t>
  </si>
  <si>
    <t>Покриття з ФЕМ -952 м2</t>
  </si>
  <si>
    <t>Поребрики П7 із бетону - 714 м</t>
  </si>
  <si>
    <t>Лава паркова - 15 шт</t>
  </si>
  <si>
    <t>Газон посівний - 2726,5 м2</t>
  </si>
  <si>
    <t>Жива однорядна огорожа - 190 м</t>
  </si>
  <si>
    <t>Липа - 34 шт</t>
  </si>
  <si>
    <t>Покриття майданчика з піщано-гравійної суміші - 279 м2</t>
  </si>
  <si>
    <t>Металева огорожа - 40 м.п.</t>
  </si>
  <si>
    <t>"Капітальний ремонт парку за кінотеатром "Ленінград" в Дніпровському районі"</t>
  </si>
  <si>
    <t>Покриття з ФЕМ - 1175 м2</t>
  </si>
  <si>
    <t>Поребрики 100.20.8 - 948 м</t>
  </si>
  <si>
    <t>Покриття з газону - 2507 м2</t>
  </si>
  <si>
    <t>Липа - 30 шт</t>
  </si>
  <si>
    <t>"Капітальний ремонт парку Сирецький" на розі вул. Шамрила та вул. Ризької в Шевченківському районі (ІІ черга)"</t>
  </si>
  <si>
    <t>Поребрик БР 100.20.8 сірий - 1670 м</t>
  </si>
  <si>
    <t>Поребрик БР 60.20.6 червоний - 50 м</t>
  </si>
  <si>
    <t>Лава паркова - 47 шт</t>
  </si>
  <si>
    <t>Урна паркова - 44 шт</t>
  </si>
  <si>
    <t>Гойдалка подвійна зі спинкою на ланцюгах ТЕ407М - 1 шт</t>
  </si>
  <si>
    <t>Гойдалка балансир ТЕ201 - 1 шт</t>
  </si>
  <si>
    <t>Гімнастичний комплекс "Гимнаст" SE714 (InterAtletika) - 1 шт</t>
  </si>
  <si>
    <t>Дитяча лава зі столом "Улитка" S744 (InterAtletika) - 1 шт</t>
  </si>
  <si>
    <t>Дитяча лава двійна "Черепаха" S746 (InterAtletika) - 1 шт</t>
  </si>
  <si>
    <t>Дитяча лава "Панда" S745 (InterAtletika) - 1 шт</t>
  </si>
  <si>
    <t>Дитяча лава "Барашек" S747 (InterAtletika) - 1 шт</t>
  </si>
  <si>
    <t>Туя західна - 23 шт</t>
  </si>
  <si>
    <t>Граб дерево - 30 шт</t>
  </si>
  <si>
    <t>Граб чагарник - 275 шт</t>
  </si>
  <si>
    <t>Бірючина - 780 шт</t>
  </si>
  <si>
    <t>Спірея Дугласа - 216 шт</t>
  </si>
  <si>
    <t>Покриття з газону - 19045 м2</t>
  </si>
  <si>
    <t>"Капітальний ремонт парку на вул. Ф. Пушиної у Святошинському районі"</t>
  </si>
  <si>
    <t>Доріжки з ФЕМ - 486 м2</t>
  </si>
  <si>
    <t>Лава паркова - 5 шт</t>
  </si>
  <si>
    <t>Урна паркова - 34 шт</t>
  </si>
  <si>
    <t>Покриття майданчика з піщано-гравійної суміші - 240 м2</t>
  </si>
  <si>
    <t>Гойдалка - 1 шт</t>
  </si>
  <si>
    <t>Стіл зі стільцями "Мухомор" - 1 шт</t>
  </si>
  <si>
    <t>Будинок-альтанка "Білочка" - 1 шт</t>
  </si>
  <si>
    <t>Гойдалка велика подвійна на металевих стійках - 1 шт</t>
  </si>
  <si>
    <t>Ігровий комплекс "Панда-М" - 1 шт</t>
  </si>
  <si>
    <t>Покриття майданчика з піщано-гравійної суміші - 189 м2</t>
  </si>
  <si>
    <t>Турник подвійний з упором для пресу - 1 шт</t>
  </si>
  <si>
    <t>Тренажер пресу - 1 шт</t>
  </si>
  <si>
    <t>Гімнастичний комплекс "Воркаут-2" - 1 шт</t>
  </si>
  <si>
    <t>Стенд для жиму комбінований - 1 шт</t>
  </si>
  <si>
    <t>"Капітальний ремонт скверу на перетині вул. Героїв Космосу та просп. Леся Курбаса в Святошинському районі"</t>
  </si>
  <si>
    <t>Покриття доріжок з асфальтобетону - 1670,8 м2</t>
  </si>
  <si>
    <t>Поребрики БР100.20.8 - 1159 м</t>
  </si>
  <si>
    <t>Айва японська - 21 шт</t>
  </si>
  <si>
    <t>Форзиція європейська - 22 шт</t>
  </si>
  <si>
    <t>Спірея Вангутта - 60 шт</t>
  </si>
  <si>
    <t>Спірея японська - 45 шт</t>
  </si>
  <si>
    <t>Покриття з газону - 9600 шт</t>
  </si>
  <si>
    <t>Асфальтобетонне покриття доріжок - 5956 м2</t>
  </si>
  <si>
    <t>Покриття доріжок з ФЕМ - 3401 м</t>
  </si>
  <si>
    <t>"Капітальний ремонт скверу між вул. Краснова та вул. Семашка (ІІ черга) у Святошинському районі"</t>
  </si>
  <si>
    <t>Доріжки з асфальтобетону - 231 м2</t>
  </si>
  <si>
    <t>Доріжки з ФЕМ - 648 м2</t>
  </si>
  <si>
    <t>Поребрики 1000х200х80 - 969 м</t>
  </si>
  <si>
    <t>Покриття з газону - 5900 м2</t>
  </si>
  <si>
    <t>Клен сріблястий - 15 шт</t>
  </si>
  <si>
    <t>Дерен - 1500 шт</t>
  </si>
  <si>
    <t>Форзиція - 28 шт</t>
  </si>
  <si>
    <t>Спірея Бумальда - 28 шт</t>
  </si>
  <si>
    <t>"Капітальний ремонт скверу "Верстатобудівний" на розі вул. Тешебаєва та Вільгельма Піка у Шевченківському районі"</t>
  </si>
  <si>
    <t>Покриття з бетонних плит - 1360 м2</t>
  </si>
  <si>
    <t>Лавка садова - 20 шт</t>
  </si>
  <si>
    <t>"Капітальний ремонт зелених насаджень Ландшафтного парку на вул. Солом'янській у Солом'янському районі"</t>
  </si>
  <si>
    <t>Каштан кінський - 30 шт</t>
  </si>
  <si>
    <t>Форзиція - 354 шт</t>
  </si>
  <si>
    <t>Бузок звичайний - 100 шт</t>
  </si>
  <si>
    <t>Вейгела - 80 шт</t>
  </si>
  <si>
    <t>Кизильник горизонтальний - 20 шт</t>
  </si>
  <si>
    <t>"Капітальний ремонт скверу на розі просп. Перемоги та вул. Чорнобильської у Святошинському районі"</t>
  </si>
  <si>
    <t>Туя західна колоновидна - 11 шт</t>
  </si>
  <si>
    <t>Покриття з гранітних виробів - 30 м2</t>
  </si>
  <si>
    <t>"Капітальний ремонт скверу ім. Василя Стуса у Святошинському районі"</t>
  </si>
  <si>
    <t>Доріжки з ФЕМ - 564 м2</t>
  </si>
  <si>
    <t>Доріжки з асфальтобетону - 390 м</t>
  </si>
  <si>
    <t>Бордюр 1000х200х80 - 773 м</t>
  </si>
  <si>
    <t>Лава садово-паркова Б-2 - 6 шт</t>
  </si>
  <si>
    <t>Урна металева кругла 300х500мм, 37 л - 5 шт</t>
  </si>
  <si>
    <t>Газон посівний - 5900 м2</t>
  </si>
  <si>
    <t>Рулонний газон - 49 м2</t>
  </si>
  <si>
    <t>Квітник - 120 м2</t>
  </si>
  <si>
    <t>Береза - 12 шт</t>
  </si>
  <si>
    <t>Черешня - 3 шт</t>
  </si>
  <si>
    <t>Сумах - 10 шт</t>
  </si>
  <si>
    <t>Форзиція - 30 шт</t>
  </si>
  <si>
    <t>Спірея калинолиста - 30 шт</t>
  </si>
  <si>
    <t>Гортензія - 10 шт</t>
  </si>
  <si>
    <t>Калина - 5 шт</t>
  </si>
  <si>
    <t>Дерен - 800 шт</t>
  </si>
  <si>
    <t>"Капітальний ремонт скверу на розі вул. Михайла Донця, 1 та проспекту Відрадного в Солом'янському  районі"</t>
  </si>
  <si>
    <t>Покриття доріжок з асфальтобетону - 400 м2</t>
  </si>
  <si>
    <t>Покриття доріжок з ФЕМ - 90 м2</t>
  </si>
  <si>
    <t>Покриття майданчика з піщано-гравійної суміші - 140 м2</t>
  </si>
  <si>
    <t>Карусель "Волошка" - 1 шт</t>
  </si>
  <si>
    <t>Ігровий комплекс дві вежі - 1 шт</t>
  </si>
  <si>
    <t>Лава паркова зі спинкою антивандальна - 8 шт</t>
  </si>
  <si>
    <t>Урна металева - 5 шт</t>
  </si>
  <si>
    <t>Огорожа дитяча металева - 25 шт</t>
  </si>
  <si>
    <t>Арка веселка велика - 1 шт</t>
  </si>
  <si>
    <t>"Капітальний ремонт скверу на вул. Верховинній, 8-10 в Святошинському районі"</t>
  </si>
  <si>
    <t>Доріжки з асфальтобетону - 1072 м2</t>
  </si>
  <si>
    <t>Поребрик 1000х200х80 - 992 м</t>
  </si>
  <si>
    <t>Лава паркова - 14 шт</t>
  </si>
  <si>
    <t>Урна паркова - 18 шт</t>
  </si>
  <si>
    <t>Сумах оленерогий - 6 шт</t>
  </si>
  <si>
    <t>Покриття з газону - 4500 м2</t>
  </si>
  <si>
    <t>Покриття майданчика з піщано-гравійної суміші - 176 м2</t>
  </si>
  <si>
    <t>"Капітальний ремонт скверу на вул. Депутатській, 13-17 в Святошинському районі"</t>
  </si>
  <si>
    <t>Доріжки з ФЕМ - 334,8 м2</t>
  </si>
  <si>
    <t>Поребрик БР 100.20.8 - 285 м</t>
  </si>
  <si>
    <t>Покриття з газону - 5084 м2</t>
  </si>
  <si>
    <t>Пухироплідник - 15 шт</t>
  </si>
  <si>
    <t xml:space="preserve"> "Капітальний ремонт скверу між вул. Семашко та просп. Палладіна в Святошинському районі"</t>
  </si>
  <si>
    <t>Доріжки з ФЕМ - 1494 м2</t>
  </si>
  <si>
    <t>Поребрик БР 100.20.8 - 1218 м</t>
  </si>
  <si>
    <t>Піроканта - 5 шт</t>
  </si>
  <si>
    <t>Магонія падуболиста - 10 шт</t>
  </si>
  <si>
    <t>Форзиція європейська - 15 шт</t>
  </si>
  <si>
    <t>Рокитник - 15 шт</t>
  </si>
  <si>
    <t>Пухироплідник калинолистий - 20 шт</t>
  </si>
  <si>
    <t>Керія японська - 10 шт</t>
  </si>
  <si>
    <t>Дрок красильний - 10 шт</t>
  </si>
  <si>
    <t>Покриття з газону - 20669 м2</t>
  </si>
  <si>
    <t xml:space="preserve"> "Капітальний ремонт південної частини бульвару по вул. Саратівській в Шевченківському районі"</t>
  </si>
  <si>
    <t>Асфальтобетонне покриття доріжок - 866,5 м2</t>
  </si>
  <si>
    <t>Поребрик БР 100.20.8 - 551 м</t>
  </si>
  <si>
    <t>Покриття з газону - 7263 м2</t>
  </si>
  <si>
    <t>"Роботи з озеленення на проспекті Перемоги, 16-20 в Шевченківському районі м. Києва"</t>
  </si>
  <si>
    <t>Глід м'якуватий топіар - 11 шт</t>
  </si>
  <si>
    <t>Катальпа - 6 шт</t>
  </si>
  <si>
    <t>Гортензія великоквіткова - 120 шт</t>
  </si>
  <si>
    <t>Бірючина - 1114 шт</t>
  </si>
  <si>
    <t>Спірея японська - 600 шт</t>
  </si>
  <si>
    <t>Піраканта - 360 шт</t>
  </si>
  <si>
    <t>Верес звичайний - 1400 шт</t>
  </si>
  <si>
    <t>Еріка рожева - 2500 шт</t>
  </si>
  <si>
    <t>Рулонний газон - 2115 м2</t>
  </si>
  <si>
    <t>"Роботи з озеленення на проспекті Перемоги, 17-29 в Шевченківському районі м. Києва"</t>
  </si>
  <si>
    <t>Глід м'якуватий топіар - 9 шт</t>
  </si>
  <si>
    <t>Клен гостролистий форма куляста - 10 шт</t>
  </si>
  <si>
    <t>Туя західна "Смарагд" - 5 шт</t>
  </si>
  <si>
    <t>Туя західна "Вудварді" - 10 шт</t>
  </si>
  <si>
    <t>Спірея японська - 50 шт</t>
  </si>
  <si>
    <t>Самшит вічнозелений форма куляста - 14 шт</t>
  </si>
  <si>
    <t>Ялівець козацький "Аркадія" - 40 шт</t>
  </si>
  <si>
    <t>Ялівець горизонтальний "Блю Чіп" - 16 шт</t>
  </si>
  <si>
    <t>Ялівець козацький "Глаука" - 24 шт</t>
  </si>
  <si>
    <t>Ялівець скельний "Скайрокет" - 10 шт</t>
  </si>
  <si>
    <t>Ялівець горизонтальний "Андора компакт" - 30 шт</t>
  </si>
  <si>
    <t>Барбарис Тунберга - 128 шт</t>
  </si>
  <si>
    <t>Самшит вічнозелений - 1000 шт</t>
  </si>
  <si>
    <t>Верес звичайний - 900 шт</t>
  </si>
  <si>
    <t>Рулонний газон - 2856 м2</t>
  </si>
  <si>
    <t>"Роботи з озеленення скверу "Золотоворітський" в Шевченківському районі"</t>
  </si>
  <si>
    <t>Рулонний газон - 892 м2</t>
  </si>
  <si>
    <t>Барвінок - 2720 шт</t>
  </si>
  <si>
    <t>"Капітальний ремонт ділянки Сирецького парку на розі вул. Ризької та Тимофія Шамрила у Шевченківському районі"</t>
  </si>
  <si>
    <t>Асфальтобетонне покриття доріжок - 1744 м2</t>
  </si>
  <si>
    <t>Поребрик - 1121 м</t>
  </si>
  <si>
    <t>Металева огорожа - 54 м.п.</t>
  </si>
  <si>
    <t>"Капітальний ремонт бульвару по вул. Саратівській у Шевченківському районі"</t>
  </si>
  <si>
    <t>Асфальтобетонне покриття доріжок - 1393 м2</t>
  </si>
  <si>
    <t>Поребрик БР 100.20.8 - 928 м</t>
  </si>
  <si>
    <t xml:space="preserve"> "Капітальний ремонт паркової зони по проспекту Маяковського та площі Анкари у Деснанському районі"</t>
  </si>
  <si>
    <t>Площадка біля зупинки:</t>
  </si>
  <si>
    <t>Пішохідна доріжка для маломобільних груп з підпірною стінкою:</t>
  </si>
  <si>
    <t>Майданчик для сміттєвих баків:</t>
  </si>
  <si>
    <t>Бювет:</t>
  </si>
  <si>
    <t>Дитячий майданчик №1:</t>
  </si>
  <si>
    <t>Дерева та кущі:</t>
  </si>
  <si>
    <t>Покриття доріжок з ФЕМ - 2334 м2</t>
  </si>
  <si>
    <t>Камені бортові БР 100.20.8 - 2148 м</t>
  </si>
  <si>
    <t>Урна для сміття 350х300х615  - 83 шт</t>
  </si>
  <si>
    <t>Лавка паркова 1900х580х780 - 90 шт</t>
  </si>
  <si>
    <t>Пергола для накриття сміттєвих баків - 2 шт</t>
  </si>
  <si>
    <t>Пергола металева з дерев'яними елементами - 18 шт</t>
  </si>
  <si>
    <t>Декоративна клумба 1000х1800х1500 - 2 шт</t>
  </si>
  <si>
    <t>Парклет з дерев'яними елементами столу та лавочок на металевих стійках з вбудованою декоративною вазою для посадки дерев або кущів - 4 шт</t>
  </si>
  <si>
    <t>Стовпчик паркувальний з нержавіючої сталі - 4 шт</t>
  </si>
  <si>
    <t>Маф "Я люблю фестивальний" - 1 шт</t>
  </si>
  <si>
    <t>Перильна огорожа пішохідних пандусів та сходової клітини - 40 м.п.</t>
  </si>
  <si>
    <t>Зрошувальна мережа - 1 к-кт</t>
  </si>
  <si>
    <t>Покриття доріжок з ФЕМ - 1,1 м2</t>
  </si>
  <si>
    <t>Покриття східців і підсхідців з керамічних плиток розміром 40х40 см на розчині із сухої клеючої суміші - 12,8 м2</t>
  </si>
  <si>
    <t>Поребрик БР100.20.8 - 11,5 м</t>
  </si>
  <si>
    <t>Покриття доріжок з ФЕМ - 157 м2</t>
  </si>
  <si>
    <t>Поребрики БР 100.20.8 - 54 м</t>
  </si>
  <si>
    <t>Камені бортові БР 100-30-15 - 129 м</t>
  </si>
  <si>
    <t>Покриття доріжок з ФЕМ - 12 м2</t>
  </si>
  <si>
    <t>Поребрики БР 100.20.8 - 12 м</t>
  </si>
  <si>
    <t>Покриття доріжок з ФЕМ - 162 м2</t>
  </si>
  <si>
    <t>Поребрики БР 100.20.8 - 89,5 м</t>
  </si>
  <si>
    <t>Покриття з гумового грануляту - 370 м2</t>
  </si>
  <si>
    <t>Поребрики БР 100.20.8 - 78 м</t>
  </si>
  <si>
    <t>Дитячий ігровий комплекс "Бастіон" - 1 шт</t>
  </si>
  <si>
    <t>Ігрова панель "Жабенятко" - 1 шт</t>
  </si>
  <si>
    <t>Ігрова панель "Мавпочка" - 1 шт</t>
  </si>
  <si>
    <t>Ігротека - 1 шт</t>
  </si>
  <si>
    <t>Лавка "Панда" - 1 шт</t>
  </si>
  <si>
    <t>Лавка "Їжачок" - 1 шт</t>
  </si>
  <si>
    <t>Клен гостролистий "Емералд Куин" - 30 шт</t>
  </si>
  <si>
    <t>Липа європейська "Паллида" - 30 шт</t>
  </si>
  <si>
    <t>Катальпа Бігонієвидна "Ауреа" - 10 шт</t>
  </si>
  <si>
    <t>Форзиція середня "Спектабіліс" - 50 шт</t>
  </si>
  <si>
    <t>Пухироплідник калинолистий "Ред Барон" - 100 шт</t>
  </si>
  <si>
    <t>Барбарис Тунберга "Розетта" - 100 шт</t>
  </si>
  <si>
    <t>Газон посівний - 16204</t>
  </si>
  <si>
    <t>Огорожа газонів - 70 м.п</t>
  </si>
  <si>
    <t xml:space="preserve"> "Роботи з озеленення скверу на перетині вул. Ватутіна (біля буд 22) та бульвару Перова (біля буд 56) на території Дніпровського району м. Києва"</t>
  </si>
  <si>
    <t>Покриття з газону - 2660 м2</t>
  </si>
  <si>
    <t>Квітник - 60 м2</t>
  </si>
  <si>
    <t>Клен - 25 шт</t>
  </si>
  <si>
    <t>Жасмин садовий - 25 шт</t>
  </si>
  <si>
    <t>Керія - 30 шт</t>
  </si>
  <si>
    <t>Спірея японська - 25 шт</t>
  </si>
  <si>
    <t>Бірючина - 660 шт</t>
  </si>
  <si>
    <t>"Роботи з озеленення розподільчої полоси на Бровари у Дніпровському районі м. Києва"</t>
  </si>
  <si>
    <t>Покриття з газону - 2650 м2</t>
  </si>
  <si>
    <t>"Роботи з озеленення скверу на Ленінградській площі на території Дніпровського району м. Києва"</t>
  </si>
  <si>
    <t>Покриття з газону - 4510 м2</t>
  </si>
  <si>
    <t>Квітник - 80 м2</t>
  </si>
  <si>
    <t>Клен - 26 шт</t>
  </si>
  <si>
    <t>Барбарис Тунберга - 15 шт</t>
  </si>
  <si>
    <t>Спірея японська - 15 шт</t>
  </si>
  <si>
    <t>Форзиція - 20 шт</t>
  </si>
  <si>
    <t>Керія - 20 шт</t>
  </si>
  <si>
    <t>"Роботи з озеленення проспекту Генерала Ватутіна на території Дніпровського району м. Києва"</t>
  </si>
  <si>
    <t>Покриття з газону - 4800 м2</t>
  </si>
  <si>
    <t>Робінія псевдоакація - 50 шт</t>
  </si>
  <si>
    <t>Клен гостролистий - 70 шт</t>
  </si>
  <si>
    <t>Спірея Вангутта - 75 шт</t>
  </si>
  <si>
    <t>Барбарис Тунберга пурпуровий - 50 шт</t>
  </si>
  <si>
    <t>Форзиція  - 20 шт</t>
  </si>
  <si>
    <t>"Роботи з озеленення території спортивно-оздоровчого парку по вул. Ю. Шумського, 3 (біля озера Тельбін) на теритрії Дніпровського району м. Києва"</t>
  </si>
  <si>
    <t>Покриття з газону - 15000 м2</t>
  </si>
  <si>
    <t>Квітник - 65 м2</t>
  </si>
  <si>
    <t>Платан кленолистий - 50 шт</t>
  </si>
  <si>
    <t>Ялівець козацький - 50 шт</t>
  </si>
  <si>
    <t>Жасмін садовий - 50 шт</t>
  </si>
  <si>
    <t>Піраканта Шарлахова - 30 шт</t>
  </si>
  <si>
    <t>Лапчатка кущова - 30 шт</t>
  </si>
  <si>
    <t>"Капітальний ремонт ділянки парку "Нивки" (східна частина) з боку проспекту Перемоги в Шевченківському районі"</t>
  </si>
  <si>
    <t>Доріжки з ФЕМ - 1264 м2</t>
  </si>
  <si>
    <t>Камені бортові, БР 100.20.8 - 735 м</t>
  </si>
  <si>
    <t>Площадка з піщано-гравійної суміші - 200 м2</t>
  </si>
  <si>
    <t>Покриття з газону - 1870 м2</t>
  </si>
  <si>
    <t>"Капітальний ремонт скверу по Володимирському проїзду, №3 (на перетині з вул. Михайлівською) у Шевченківському районі"</t>
  </si>
  <si>
    <t>Доріжки із мозаїкової шашки - 4,3 м2</t>
  </si>
  <si>
    <t>Доріжки із клінкерної цегли - 10 м2</t>
  </si>
  <si>
    <t>Парапет прямоплощинний із граніту - 1,2 м2</t>
  </si>
  <si>
    <t>Урна паркова - 15 шт</t>
  </si>
  <si>
    <t>Покриття доріжок з асфальтобетону - 5952 м2</t>
  </si>
  <si>
    <t>Поребрик БР 100.20.8 - 3443 м</t>
  </si>
  <si>
    <t>Покриття з газону - 8687 м2</t>
  </si>
  <si>
    <t>Спірея Бумальда - 100 шт</t>
  </si>
  <si>
    <t>Бірючина - 30 шт</t>
  </si>
  <si>
    <t>"Капітальний ремонт парку Привокзальний" (монумент Мужності) на пл. Привокзальній в Дарницькому районі"</t>
  </si>
  <si>
    <t>Доріжки з асфальту - 1803,5 м2</t>
  </si>
  <si>
    <t>Поребрик 1000х200х80 - 1117,5 м</t>
  </si>
  <si>
    <t>Спірея - 312 шт</t>
  </si>
  <si>
    <t>Квітник - 149,5 м2</t>
  </si>
  <si>
    <t>Ялина звичайна - 12 шт</t>
  </si>
  <si>
    <t>Покриття з газону - 1254 м2</t>
  </si>
  <si>
    <t>"Капітальний ремонт скверу на бульв. І. Лепсе, 77 в Солом'янському районі"</t>
  </si>
  <si>
    <t>Газон посівний - 1746 м2</t>
  </si>
  <si>
    <t>Доріжки із ФЕМ - 495 м2</t>
  </si>
  <si>
    <t>Поребрик (червоний) - 503,6 м</t>
  </si>
  <si>
    <t>Металева огорожа - 136 м.п.</t>
  </si>
  <si>
    <t>Урна металева кругла - 13 шт</t>
  </si>
  <si>
    <t>Покриття майданчика з піщано-гравійної суміші - 120 м2</t>
  </si>
  <si>
    <t>Т201 гойдалка-балансир - 1 шт</t>
  </si>
  <si>
    <t>Качалка на пружині "Джип" - 1 шт</t>
  </si>
  <si>
    <t>Гойдалка на стійках з жорстким підвісом - 2 шт</t>
  </si>
  <si>
    <t>Дитячий ігровий комплекс - 1 шт</t>
  </si>
  <si>
    <t>ТЕ303 Пісочниця велика - 1 шт</t>
  </si>
  <si>
    <t xml:space="preserve"> "Роботи з озеленення скверу біля кінотеатру "Жовтень" на території Подільського району м. Києва"</t>
  </si>
  <si>
    <t>Покриття з газону - 2676 м2</t>
  </si>
  <si>
    <t>Вейгела - 15 шт</t>
  </si>
  <si>
    <t>Спірея - 15 шт</t>
  </si>
  <si>
    <t>"Роботи з озеленення вул. Гречка на території Подільського району м. Києва"</t>
  </si>
  <si>
    <t>Липа - 50 шт</t>
  </si>
  <si>
    <t>"Роботи з озеленення парку Сирецький гай (з боку вул. Білицької) на території Подільського району м. Києва"</t>
  </si>
  <si>
    <t>Покриття з газону - 1863 м2</t>
  </si>
  <si>
    <t>Туя західна - 25 шт</t>
  </si>
  <si>
    <t>Спірея японська - 171 шт</t>
  </si>
  <si>
    <t>Бірючина - 80 шт</t>
  </si>
  <si>
    <t>Квіти багаторічні в асортименті - 1200 шт</t>
  </si>
  <si>
    <t>Айва японська - 10 шт</t>
  </si>
  <si>
    <t>Ялівець козацький - 20 шт</t>
  </si>
  <si>
    <t>Клен гостролистий - 18 шт</t>
  </si>
  <si>
    <t>Клен ф. шаровидна - 7 шт</t>
  </si>
  <si>
    <t>Слива Піссарді - 2 шт</t>
  </si>
  <si>
    <t xml:space="preserve"> "Роботи з озеленення проспекту Гонгадзе на території Подільського району"</t>
  </si>
  <si>
    <t>Липа - 56 шт</t>
  </si>
  <si>
    <t>Клен гостролистий - 4 шт</t>
  </si>
  <si>
    <t xml:space="preserve"> "Роботи з озеленення проспекту Правди на території Подільського району м. Києва"</t>
  </si>
  <si>
    <t>Покриття з газону - 5619 шт</t>
  </si>
  <si>
    <t>Клен гостролистий - 72 шт</t>
  </si>
  <si>
    <t xml:space="preserve"> "Роботи з озеленення парку по проспекту Правди на території Подільського району м. Києва"</t>
  </si>
  <si>
    <t>Покриття з газону - 5380 м2</t>
  </si>
  <si>
    <t>Айва японська - 15 шт</t>
  </si>
  <si>
    <t>Кизильник - 15 шт</t>
  </si>
  <si>
    <t>Бірючина - 450 шт</t>
  </si>
  <si>
    <t>Яблуня - 50 шт</t>
  </si>
  <si>
    <t>"Роботи з озеленення транспортної розв'язки на Інтернаціональній площі на території Подільського району м. Києва"</t>
  </si>
  <si>
    <t>Покриття з газону - 1805 м2</t>
  </si>
  <si>
    <t>Клен ф. шаровидна - 4 шт</t>
  </si>
  <si>
    <t>Спірея - 3 шт</t>
  </si>
  <si>
    <t>Спірея японська - 255 шт</t>
  </si>
  <si>
    <t>Квіти багаторічні в асортименті - 30 шт</t>
  </si>
  <si>
    <t>"Роботи з озеленення транспортної розв'язки на перехресті просп. Порика, просп. Правди на території Подільського району м. Києва"</t>
  </si>
  <si>
    <t>Покриття з газону - 500 м2</t>
  </si>
  <si>
    <t>Спірея Вангутта - 21 шт</t>
  </si>
  <si>
    <t>Вейгела - 13 шт</t>
  </si>
  <si>
    <t>Барбарис - 16 шт</t>
  </si>
  <si>
    <t>Форзиція - 8 шт</t>
  </si>
  <si>
    <t>Ялівець козацький - 68 шт</t>
  </si>
  <si>
    <t>"Капітальний ремонт квіткового годинника на вул. Інститутській в Печерському районі"</t>
  </si>
  <si>
    <t>Щит ЩУГ - 1 шт</t>
  </si>
  <si>
    <t>Квітковий годинник - 1 шт</t>
  </si>
  <si>
    <t>Туя "Колумна" - 47 шт</t>
  </si>
  <si>
    <t>Покриття з газону - 1091 м2</t>
  </si>
  <si>
    <t xml:space="preserve"> "Роботи з озеленення проспекту Відрадного на території Солом'янського району м. Києва"</t>
  </si>
  <si>
    <t>"Капітальний ремонт павільйону активних ігор у Павлівському сквері на розі вул. Ю. Коцюбинського і вул. Павловської у Шевченківському районі"</t>
  </si>
  <si>
    <t>Ігровий комплекс "Замок чарівника" - 1 шт</t>
  </si>
  <si>
    <t>Дитяча альтанка - 1 шт</t>
  </si>
  <si>
    <t>Пісочниця П-1 - 1 шт</t>
  </si>
  <si>
    <t>Гойдалка-балансир - 2 шт</t>
  </si>
  <si>
    <t>"Капітальний ремонт паркових доріжок у сквері по вул. Довнар-Запольського у Шевченківському районі"</t>
  </si>
  <si>
    <t>Доріжки із асфальтобетону - 319 м2</t>
  </si>
  <si>
    <t>Поребрики БР 100.20.8 - 335 м</t>
  </si>
  <si>
    <t>"Капітальний ремонт парку ім. Пушкіна у Шевченківському районі"</t>
  </si>
  <si>
    <t>Доріжки з асфальтобетону - 2028,5 м2</t>
  </si>
  <si>
    <t>Поребрики 1х0,2х0,08 - 1167,5 м</t>
  </si>
  <si>
    <t>"Капітальний ремонт шахового майданчика у парку ім. Т. Г. Шевченка у Шевченківському районі"</t>
  </si>
  <si>
    <t>Покриття з полікарбонату - 136 м2</t>
  </si>
  <si>
    <t xml:space="preserve"> "Капітальний ремонт скверу на перетині вул. Рейтарської та вул. Стрілецької у Шевченківському районі"</t>
  </si>
  <si>
    <t xml:space="preserve">Покриття  з ФЕМ - 248 м2 </t>
  </si>
  <si>
    <t>Стовпчик з нержавіючої сталі - 25 шт</t>
  </si>
  <si>
    <t>Лава на підпірну стінку з елементами поворотів різного радіусу - 25 м.п.</t>
  </si>
  <si>
    <t>Урна паркова - 3 шт</t>
  </si>
  <si>
    <t>Підпірні стінка - 25 м.п.</t>
  </si>
  <si>
    <t>Покриття з газону - 380 м2</t>
  </si>
  <si>
    <t>Труба поліетиленова Планета Пластик 50мм, SDR 17, 10 Атм. (футляр) - 10 м</t>
  </si>
  <si>
    <t>Труба поліетиленова Планета Пластик 25мм, SDR 13,6, 12,5 Атм. - 30 м</t>
  </si>
  <si>
    <t>Кап. Трубка ADI коричн. 45mil - 2,2л/ч - 0, 33м (16 мм), в бухті 100 м  Metzerplas Group - 400 м</t>
  </si>
  <si>
    <t>Контролер автономний з клапаном NODEBT-100-VAIVE-B (HUNTER) - 3 шт</t>
  </si>
  <si>
    <t>Колодязь прямокутний "STANDART" - 3 шт</t>
  </si>
  <si>
    <t>"Капітальний ремонт  скверу по вул. Михайлівська у Шевченківському районі"</t>
  </si>
  <si>
    <t>Кований паркан  - 60 м.п.</t>
  </si>
  <si>
    <t>Підпірна стінка - 39,4 м.п.</t>
  </si>
  <si>
    <t>Металоконструкція сходів, площадки та огорожі сходів - 1 шт</t>
  </si>
  <si>
    <t>"Роботи з озеленення у парку Шевченківського району в Шевченківському районі"</t>
  </si>
  <si>
    <t>Вейгела - 160 шт</t>
  </si>
  <si>
    <t>Пухироплідник - 250 шт</t>
  </si>
  <si>
    <t>Туя - 6 шт</t>
  </si>
  <si>
    <t>Кизильник Даммера - 20 шт</t>
  </si>
  <si>
    <t>Ялівець козацький - 25 шт</t>
  </si>
  <si>
    <t>Злакові рослини - 266 шт</t>
  </si>
  <si>
    <t>"Роботи з озеленення на  проспекті Перемоги, 17-29 в Шевченківському районі"</t>
  </si>
  <si>
    <t>Пухироплідник калинолистий - 350 шт</t>
  </si>
  <si>
    <t>Імперата циліндрична Red Baron  - 250 шт</t>
  </si>
  <si>
    <t>Троянда чайно-гібридна  - 60 шт</t>
  </si>
  <si>
    <t>Дерен білий "Aurea" - 150 шт</t>
  </si>
  <si>
    <t>Лаванда - 220 шт</t>
  </si>
  <si>
    <t>Бірючина звичайна  - 1500 шт</t>
  </si>
  <si>
    <t>Газон посівний  - 507 м2</t>
  </si>
  <si>
    <t>"Роботи з озеленення на розподільнику по проспекту Перемоги, 86 в Шевченківському районі"</t>
  </si>
  <si>
    <t>Платан іспанський - 10 шт</t>
  </si>
  <si>
    <t>Дерен білий "Elegantissima"  - 300 шт</t>
  </si>
  <si>
    <t xml:space="preserve">Дерен білий "Siberian Pearls" - 400 шт </t>
  </si>
  <si>
    <t>Бірючина звичайна  - 200 шт</t>
  </si>
  <si>
    <t>Пухироплідник калинолистий -   200 шт</t>
  </si>
  <si>
    <t>Барбарис  оттавський "Superba"   - 200 шт</t>
  </si>
  <si>
    <t>Осока волосовидна  - 11 шт</t>
  </si>
  <si>
    <t>Вівсяниця блакитна  - 40 шт</t>
  </si>
  <si>
    <t>Пінесетум лисохвостий - 150 шт</t>
  </si>
  <si>
    <t>Мюленбергія - 150 шт</t>
  </si>
  <si>
    <t>Газон посівний - 2425 м2</t>
  </si>
  <si>
    <t>"Роботи з озеленення у скверах на вул. Прорізній та на вул. Бориса Грінченка  в Шевченківському районі"</t>
  </si>
  <si>
    <t>Платан іспанський - 47 шт</t>
  </si>
  <si>
    <t>Ялівець середній Gold Coast - 195 шт</t>
  </si>
  <si>
    <t>Вівсяниця блакитна Intense Blue - 210 шт</t>
  </si>
  <si>
    <t>Пінесетум щетинистий Dwarf Rubrum - 130 шт</t>
  </si>
  <si>
    <t>Осока Moppoy Ice Dance - 300 шт</t>
  </si>
  <si>
    <t>Імперата циліндрична Red Baron - 40 шт</t>
  </si>
  <si>
    <t>Офіопогон плоскострілковий Blank Dragon - 70 шт</t>
  </si>
  <si>
    <t>Газон рулонний - 3600 м2</t>
  </si>
  <si>
    <t>"Капітальний ремонт парку Моряків в Подільському районі"</t>
  </si>
  <si>
    <t>Металева огорожа - 300 м. п.</t>
  </si>
  <si>
    <t>Металоконструкція "Вхідна група" - 1 шт</t>
  </si>
  <si>
    <t>Спірея (в асортименті) - 697 шт</t>
  </si>
  <si>
    <t>Покриття з газону - 3180 м2</t>
  </si>
  <si>
    <t>"Капітальний ремонт скверу на вул. Березняківській, 12 у Дніпровському районі"</t>
  </si>
  <si>
    <t>Покриття з ФЕМ - 1040 м2</t>
  </si>
  <si>
    <t>Поребрики 100.20.8 - 789 м</t>
  </si>
  <si>
    <t>Лава паркова "Радіус" LP 003 - 10 шт</t>
  </si>
  <si>
    <t>Скумпія - 20 шт</t>
  </si>
  <si>
    <t>Дерен - 20 шт</t>
  </si>
  <si>
    <t>Клен - 4 шт</t>
  </si>
  <si>
    <t xml:space="preserve"> "Капітальний ремонт скверу біля станції метро Т. Г. Шевченка у Подільському районі"</t>
  </si>
  <si>
    <t>Покриття доріжок з ФЕМ - 739,5 м2</t>
  </si>
  <si>
    <t>Поребрики П7  із бетону (сірий колір) - 206 м</t>
  </si>
  <si>
    <t>Металева огорожа - 120 м.п.</t>
  </si>
  <si>
    <t>Покриття з газону - 410 м2</t>
  </si>
  <si>
    <t>Слива Пісарді - 11 шт</t>
  </si>
  <si>
    <t>Спірея - 150 шт</t>
  </si>
  <si>
    <t>"Роботи з озеленення вул. Гречка, 2-18 на території Подільського району м. Києва"</t>
  </si>
  <si>
    <t>Покриття з газону - 5729 м2</t>
  </si>
  <si>
    <t>"Роботи з озеленення вул. Стеценка на території Подільського району м. Києва"</t>
  </si>
  <si>
    <t>Липа - 38 шт</t>
  </si>
  <si>
    <t>"Роботи з озеленення вул. Північно-Сирецька на території Подільського району м. Києва"</t>
  </si>
  <si>
    <t>Тополя - 30 шт</t>
  </si>
  <si>
    <t>Береза - 5 шт</t>
  </si>
  <si>
    <t>Липа - 7 шт</t>
  </si>
  <si>
    <t>"Роботи з озеленення скверу по вул. Вишгородській, 27 на території Подільського району м. Києва"</t>
  </si>
  <si>
    <t>Покриття з газону - 2624 м2</t>
  </si>
  <si>
    <t>Клен гостролистий ф. кул. - 46 шт</t>
  </si>
  <si>
    <t>Ялина - 15 шт</t>
  </si>
  <si>
    <t>Ялівець - 311 шт</t>
  </si>
  <si>
    <t>Кизильник - 42 шт</t>
  </si>
  <si>
    <t>Бірючина - 720 шт</t>
  </si>
  <si>
    <t>Барбарис - 100 шт</t>
  </si>
  <si>
    <t>"Роботи з озеленення скверу по вул. Вишгородській, 41 на території Подільського району м. Києва"</t>
  </si>
  <si>
    <t>Квітник з багатолітніх квітів - 60 м2</t>
  </si>
  <si>
    <t>Слива Пісарді - 40 шт</t>
  </si>
  <si>
    <t>Катальпа бігонієвидна - 15 шт</t>
  </si>
  <si>
    <t>Шовковиця біла ф. плакуча - 5 шт</t>
  </si>
  <si>
    <t>Ялівець - 67 шт</t>
  </si>
  <si>
    <t>Барбарис - 80 шт</t>
  </si>
  <si>
    <t>Бересклет - 60 шт</t>
  </si>
  <si>
    <t>Спірея японська - 60 шт</t>
  </si>
  <si>
    <t>"Роботи з озеленення скверу по вул. Захарівській на території Подільського району м. Києва"</t>
  </si>
  <si>
    <t>Покриття з газону - 1190 м2</t>
  </si>
  <si>
    <t>Дуб червоний - 3 шт</t>
  </si>
  <si>
    <t>Клен гостролистий ф. куляста - 7 шт</t>
  </si>
  <si>
    <t>Робінія псевдоакація - 10 шт</t>
  </si>
  <si>
    <t>"Роботи з озеленення парку Моряків на території Подільського району м. Києва"</t>
  </si>
  <si>
    <t>Покриття з газону- 7893 м2</t>
  </si>
  <si>
    <t>Слива Пісарді - 3 шт</t>
  </si>
  <si>
    <t>В'яз - 12 шт</t>
  </si>
  <si>
    <t>Бук - 11 шт</t>
  </si>
  <si>
    <t>Піроканта - 300 шт</t>
  </si>
  <si>
    <t>Барбарис - 250 шт</t>
  </si>
  <si>
    <t>Жива дворядна огорожа з бірючини - 2132 шт</t>
  </si>
  <si>
    <t>Багаторічні квіти (лілійник, вероніка, ромашка, вербейник, декоративні злаки та ін.) - 3650 шт</t>
  </si>
  <si>
    <t>"Капітальний ремонт скверу по вул. Ревуцького, 36/2 у Дарницькому районі"</t>
  </si>
  <si>
    <t>Покриття доріжок із ФЕМ - 443 м2</t>
  </si>
  <si>
    <t>Поребрики 500*200*60 мм, коричневий - 420 м</t>
  </si>
  <si>
    <t>Лавка паркова - 6 шт</t>
  </si>
  <si>
    <t>Урна сміттєва - 6 шт</t>
  </si>
  <si>
    <t>Навіс-пергола для витких рослин - 1 шт</t>
  </si>
  <si>
    <t>Дерева листяні (в т.ч.: платан, клен, липа,слива Піссарда, глід, тополя, магнолія Суланджа, яблуня "Роялті") - 20 шт</t>
  </si>
  <si>
    <t>Катальпа - 3 шт</t>
  </si>
  <si>
    <t>Спірея - 30 шт</t>
  </si>
  <si>
    <t>Сніжноягідник - 100 шт</t>
  </si>
  <si>
    <t>Дейція - 820 шт</t>
  </si>
  <si>
    <t>Бірючина - 460 шт</t>
  </si>
  <si>
    <t>Квітник (в т.ч.: лілейник, трава декоративна, хризантема, айстра альпійська, ірис, примула, живучка, чистець) - 114,9 м2</t>
  </si>
  <si>
    <t>Покриття з газону - 2295 м2</t>
  </si>
  <si>
    <t>"Капітальний ремонт підпірної стінки в парку Позняки у Дарницькому районі"</t>
  </si>
  <si>
    <t>Покриття стін оздоблювальними плитками 400х200х100 - 361 м2</t>
  </si>
  <si>
    <t>Плитка накривна (парапетна) 600х300х60 - 108 шт</t>
  </si>
  <si>
    <t>Покриття доріжки з ФЕМ - 18 м2</t>
  </si>
  <si>
    <t>Огородження - 7,85 м2</t>
  </si>
  <si>
    <t>Сходи - 25 м2</t>
  </si>
  <si>
    <t>"Капітальний ремонт парку відпочинку між проспектом Миколи Бажана та вулицею Срібнокільською навколо озера Срібний кіл у Дарницькому районі"</t>
  </si>
  <si>
    <t>Спортивний майданчик для гри у настільний теніс в т. ч.:</t>
  </si>
  <si>
    <t>Водопровід питний В-1 в т.ч.:</t>
  </si>
  <si>
    <t>Бордюр сірий 180х100х90 - 393 м</t>
  </si>
  <si>
    <t>Бордюр парковий 100-20-08 - 1265 м</t>
  </si>
  <si>
    <t>Покриття з тактильних плиток - 198 м2</t>
  </si>
  <si>
    <t>Покриття з ФЕМ - 2435 м2</t>
  </si>
  <si>
    <t>Поребрик садовий бета L=0,1 м -855 м</t>
  </si>
  <si>
    <t>Лава з габіонів  - 44 м</t>
  </si>
  <si>
    <t>Лава - 14 шт</t>
  </si>
  <si>
    <t>Урна для сміття - 13 шт</t>
  </si>
  <si>
    <t>Підпірна стіна ПС-6 - 97 м.п.</t>
  </si>
  <si>
    <t>Підпірні стінки ПС-1, ПС-2, ПС-3, ПС-4, ПС-5 - 53,8 м.п.</t>
  </si>
  <si>
    <t>Підпірна стінка з коробчастих габіонів - 97,2 м.п.</t>
  </si>
  <si>
    <t>Сходи №1 - 1 шт</t>
  </si>
  <si>
    <t>Пандус П-1  - 1 шт</t>
  </si>
  <si>
    <t>Гумове наливне безшовне покриття Тип 3 -435 м2</t>
  </si>
  <si>
    <t>Тенісний стіл вуличний (Елегант) -3 шт</t>
  </si>
  <si>
    <t>Колодязь водопровідний 2000х3000 - 4 шт</t>
  </si>
  <si>
    <t>Лава зі спинкою - 14 м</t>
  </si>
  <si>
    <t xml:space="preserve">Лава без спинки - 14 м </t>
  </si>
  <si>
    <t xml:space="preserve"> "Капітальний ремонт благоустрою парку  на Дніпровській набережній у районі затоки Берковщина у Дарницькому районі"</t>
  </si>
  <si>
    <t>Дитячий майданчик №7 для дітей старшого віку в т.ч.:</t>
  </si>
  <si>
    <t>Дитячий майданчик №8 для дітей молодшого віку в т.ч.:</t>
  </si>
  <si>
    <t>Дитячий майданчик №9 - мотузковий парк в т.ч.:</t>
  </si>
  <si>
    <t>Дитячий майданчик №12 для дітей з обмеженими можливостями в т.ч.:</t>
  </si>
  <si>
    <t>Майданчик під карусель в т.ч.:</t>
  </si>
  <si>
    <t>Навігація в т.ч.:</t>
  </si>
  <si>
    <t>Зовнішня мережа водопроводу В1 в т.ч.:</t>
  </si>
  <si>
    <t>Зовнішня мережа  каналізації К1 в т.ч.:</t>
  </si>
  <si>
    <t>Зовнішня мережа напорної каналізації НК1 в т.ч.:</t>
  </si>
  <si>
    <t>Зовнішня мережа господарчо-питного водопроводу (В1) в т.ч.:</t>
  </si>
  <si>
    <t>Зовнішня мережа побутової каналізації К1 в т.ч.:</t>
  </si>
  <si>
    <t>Лава паркова без спинки - 11 шт</t>
  </si>
  <si>
    <t>Лава паркова із спинкою - 9 шт</t>
  </si>
  <si>
    <t>Лава паркова із спинкою інклюзивна - 2 шт</t>
  </si>
  <si>
    <t>Урна паркова - 33 шт</t>
  </si>
  <si>
    <t xml:space="preserve">Велопарковка на 7 веломісць - 2 шт </t>
  </si>
  <si>
    <t>Паркувальний стовпчик з нержавіючої сталі - 71 шт</t>
  </si>
  <si>
    <t>Паркувальний механічний боллард - 3 шт</t>
  </si>
  <si>
    <t>Дорожна розмітка - 21,05 м2</t>
  </si>
  <si>
    <t>Дорожні знаки - 13 шт</t>
  </si>
  <si>
    <t>Опорний елемент БЗПГ-1 - 25 шт</t>
  </si>
  <si>
    <t>МАФ вхідної групи зі стелами - 1 к-кт</t>
  </si>
  <si>
    <t>Мультиплікаційний герой повнорозмірний - 1 шт</t>
  </si>
  <si>
    <t>Бетонний вазон КУБ - 8 шт</t>
  </si>
  <si>
    <t>Дренажний колодязь - 1 шт</t>
  </si>
  <si>
    <t>Парковий шезлонг - 6 шт</t>
  </si>
  <si>
    <t>Солярій - 1 шт</t>
  </si>
  <si>
    <t>Оглядовий майданчик - 1 шт</t>
  </si>
  <si>
    <t>Покриття майданчика з піску - 314 м2</t>
  </si>
  <si>
    <t>Камені бортові, БР 100.20.8 - 64,3 м</t>
  </si>
  <si>
    <t>Покриття майданчику з  кори - 254 м2</t>
  </si>
  <si>
    <t>Дитячий ігровий канатний комплекс тип 2 - 1 шт</t>
  </si>
  <si>
    <t>Дитячий ігровий канатний комплекс тип 3 - 1 шт</t>
  </si>
  <si>
    <t>Антитравматичні захисні кожухи для дитячих атракціонів - 4 шт</t>
  </si>
  <si>
    <t>Покриття майданчику з гумової  плитки - 201 м2</t>
  </si>
  <si>
    <t>Покриття з гумової плитки - 41,86 м2</t>
  </si>
  <si>
    <t>Камені бортові, БР 100.20.8 - 23 м</t>
  </si>
  <si>
    <t>Стенд з мапою - 3 шт</t>
  </si>
  <si>
    <t>Вказівник на стовпчику - 5 шт</t>
  </si>
  <si>
    <t>Пояснювальний вказівник - 10 шт</t>
  </si>
  <si>
    <t>Попереджувальні вказівники - 15 шт</t>
  </si>
  <si>
    <t>Липа крупнолиста /Tilia platyphyllos 'Fastigiata' - 7 шт</t>
  </si>
  <si>
    <t>Туя західна /Thuja occidentalis 'Smaragd' -3 шт</t>
  </si>
  <si>
    <t>Платан іспанський /Platanus x hispanica - 3 шт</t>
  </si>
  <si>
    <t>Дерен відприсковий /Cornus sericea 'Flaviramea' - 250 шт</t>
  </si>
  <si>
    <t>Платан іспанський /Platanus x hispanica, STANDART - 17 шт</t>
  </si>
  <si>
    <t>Дерен відприсковий /Cornus sericea 'Kalseyi' - 250 шт</t>
  </si>
  <si>
    <t>Дерева та кущі (Дерен білий 'Aurea' -180 шт, Дерен білий 'Kesselringii'-225 шт, Дерен білий 'Gouchaltii'-45 шт, Свидина відприскова Flaviramea - 360 шт, Свидина біла White Gold - 90 шт) - 900 шт</t>
  </si>
  <si>
    <t>Черемха вінгірська /Prunus virginsana 'Shubert' - 15 шт</t>
  </si>
  <si>
    <t>Верба золотистоволосиста /Salix sepulcrais 'Chrysocoma' - 16 шт</t>
  </si>
  <si>
    <t>Верба золотистоволосиста /Salix sepulcrais 'Chrysocoma' - 1 шт</t>
  </si>
  <si>
    <t>Клен червоний /Acer rubrum 'Autumn Flame', STANDART - 11 шт</t>
  </si>
  <si>
    <t>Слива розчепірена /Prunus cerasifera 'Nigra' - 4 шт</t>
  </si>
  <si>
    <t>Клен гостролистий /Acer platanoides 'Globosum' - 3 шт</t>
  </si>
  <si>
    <t>Клен гостролистий /Acer platanoides 'Crimson Sentry' - 7 шт</t>
  </si>
  <si>
    <t>Вишня едонська /Prunus x yedoensis 'Ivensii' - 4 шт</t>
  </si>
  <si>
    <t>В'яз шорсткий /Ulmus glabra 'Camperdownii' - 6 шт</t>
  </si>
  <si>
    <t>Вишня дрібнопильчата /Prunus serrulata 'Kanzan' - 14 шт</t>
  </si>
  <si>
    <t>Вишня кущова, степова /Prunus eminens 'Umbraculifera' - 20 шт</t>
  </si>
  <si>
    <t>Злакові  (Пенісетум/Pennisetum, Осока пальмолистна /Carex muskingumensis, Щучка дерниста / Deschampsia cespitosa) - 1421 шт</t>
  </si>
  <si>
    <t>Покриття з газону - 1592 м2</t>
  </si>
  <si>
    <t>Лічильник холодної води Dy=15 мм з GSM модулем передачі даних HRI - 1 шт</t>
  </si>
  <si>
    <t>Лічильник холодної води (Dn40) з GSM модулем передачі даних HRI - 1 шт</t>
  </si>
  <si>
    <t>Манометр технічний 0-:-10 атм, ф15 мм - 2 шт</t>
  </si>
  <si>
    <t>Вентилі запорні, діаметр 15 мм - 4 шт</t>
  </si>
  <si>
    <t>Трійник терморезисторний 32х32 SDR11 - 1 шт</t>
  </si>
  <si>
    <t>Трійник чавунний фланцевий ф100х100 - 1 шт</t>
  </si>
  <si>
    <t>Засувка відгалужна з ISO муфтами Dy=32 мм  з штурвалом (комплект) - 3 шт</t>
  </si>
  <si>
    <t>Засувка фланцева Ду=50 мм - 2 шт</t>
  </si>
  <si>
    <t>Засувка фланцева Ду100 - 1 шт</t>
  </si>
  <si>
    <t>Засувка фланцева Ду110 - 2 шт</t>
  </si>
  <si>
    <t>Пожежний гідрант, діаметром 100 мм, L=1500 мм - 1 шт</t>
  </si>
  <si>
    <t>Труба ПЕ100 SDR-17 PN10 ф400 (футляр) - 43 м</t>
  </si>
  <si>
    <t>Труба ПЕ100 SDR-17 PN10 ф225 - 43 м</t>
  </si>
  <si>
    <t>Муфта терморезисторна ПЕ-100 SDR 17 ф.400 мм - 5 шт</t>
  </si>
  <si>
    <t>Муфта терморезисторна ПЕ-100 SDR 17 ф.225  - 6 шт</t>
  </si>
  <si>
    <t>Засувка каналізаційна ножева двухсторонньої дії шиберна фланцева Д150 - 1 шт</t>
  </si>
  <si>
    <t>Колодязь зі збірного залізобетону діам. 1,5 м (плита покриття, кільця, плита днища, люк) - 1 к-кт</t>
  </si>
  <si>
    <t>Колодязь із збірного залізобетону діам. 1,0 м  (плита покриття, кільця, плита днища, люк) - 2 к-кт</t>
  </si>
  <si>
    <t>Колодязь із збірного залізобетону  діам. 1,5 м (плита покриття, кільця, плита днища, люк) - 3 к-кт</t>
  </si>
  <si>
    <t>Труба  РЕ 100 SDR-17, зовнішній діаметр 63х3,8 мм - 400 м</t>
  </si>
  <si>
    <t>Труба поліетиленові для подачі холодної води РЕ 100 SDR-17 (1,0 МПа), зовнішній діаметр 315х18,7 мм - 40 м</t>
  </si>
  <si>
    <t>Муфта терморезисторна ПЕ100 SDR-17 ф63 - 7 шт</t>
  </si>
  <si>
    <t>Муфта терморезисторна ПЕ100 SDR-17 ф315 - шт</t>
  </si>
  <si>
    <t>Засувка фланцева Ду=50 мм - 4 шт</t>
  </si>
  <si>
    <t>Каналізаційна насосна станція склопластикова в комплекті з насосним обладнанням і шафою керування - 1 шт</t>
  </si>
  <si>
    <t>Труба ПЕ100 SDR-17 PN10 ф315 (футляр) - 21 м</t>
  </si>
  <si>
    <t>Труба ПЕ100 SDR-17 PN10 ф250 (футляр) - 18,5 м</t>
  </si>
  <si>
    <t>Труба ПЕ100 SDR-17 PN10 ф32 (футляр) - 111,5 м</t>
  </si>
  <si>
    <t>Труба поліетиленові для подачі холодної води РЕ 100 SDR-17 (1,0 МПа), зовнішній діаметр 50х3 мм - 25 м</t>
  </si>
  <si>
    <t>Труба поліетиленові для подачі холодної води РЕ 100 SDR-17 (1,0 МПа), зовнішній діаметр 110х6,6 мм - 144 м</t>
  </si>
  <si>
    <t>Колодязь із збірного залізобетону, діам. 2 м (кільця, плити покриття, плити днища, люки) - 4 к-кт</t>
  </si>
  <si>
    <t>Водопровідний колодязь  розміром 3000х2400 мм (кільця опорні, панелі стінові, плити покриття, люки) - 1 к-кт</t>
  </si>
  <si>
    <t>Колодязь  діам. 1,5 м із збірного залізобетону (кільця, плити покриття, плити днища, люк) - 1 к-кт</t>
  </si>
  <si>
    <t>Колодязь діам. 1,0 м із збірного залізобетону (кільця, плита покриття, плита днища, люк) - 1 к-кт</t>
  </si>
  <si>
    <t>Труба ПЕ100 SDR-17 PN10 ф160 - 120 м</t>
  </si>
  <si>
    <t>Муфта терморезисторна ПЕ100 SDR-17 ф160 - 17 шт</t>
  </si>
  <si>
    <t>Колодязь діам. 1 м із збірного залізобетону (кільця, плити покриття, плити днища, люки) - 6 к-кт</t>
  </si>
  <si>
    <t>"Влаштування стежки здоров’я у північно-західній частині парку Партизанської Слави у Дарницькому районі"</t>
  </si>
  <si>
    <t>Майданчик Workout в т.ч.:</t>
  </si>
  <si>
    <t>Майданчик з тенісними столами в т.ч.:</t>
  </si>
  <si>
    <t>Покриття доріжок з ФЕМ - 140 м2</t>
  </si>
  <si>
    <t>Поребрик БР 1000.20.8 - 74 м</t>
  </si>
  <si>
    <t>Покриття з газону - 755 м2</t>
  </si>
  <si>
    <t>Покриття з гумової плитки - 32,6 м2</t>
  </si>
  <si>
    <t>Лавка InterAtletika LP064 - 4 шт</t>
  </si>
  <si>
    <t>Урна InterAtletika S742 - 4 шт</t>
  </si>
  <si>
    <t>Спортивний комплекс Workout PRO InterAtletika Large-1 KF902.11 - 1 шт</t>
  </si>
  <si>
    <t>Тренажер для сідничних, привідних і відвідних м'язів стегна InterAtletika SM104 - 1 шт</t>
  </si>
  <si>
    <t>Тренажер для преса анатомічний InterAtletika SM106 - 1 шт</t>
  </si>
  <si>
    <t>Тренажер для м'язів біцепса InterAtletika SM129 - 1 шт</t>
  </si>
  <si>
    <t>Гребний тренажер InterAtletika SM135 - 1 шт</t>
  </si>
  <si>
    <t>Тренажер для преса InterAtletika SЕ140 - 1 шт</t>
  </si>
  <si>
    <t>Бруси інклюзивні SL301 - 1 шт</t>
  </si>
  <si>
    <t>Покриття майданчику з гумової плитки - 275 м2</t>
  </si>
  <si>
    <t>Поребрик БР 1000.20.8 - 42 м</t>
  </si>
  <si>
    <t>Мінібруси InterAtletika S834.7-300-UA 0,3м - 1 шт</t>
  </si>
  <si>
    <t>Рукохід InterAtletika S833.3-UA - 1 шт</t>
  </si>
  <si>
    <t>Інформаційний стенд InterAtletika SL 100-UA - 1 шт</t>
  </si>
  <si>
    <t>Урна InterAtletika LP206 - 3 шт</t>
  </si>
  <si>
    <t>Лавка похила InterAtletika S835.4-30 1,6м (30°) - 1 шт</t>
  </si>
  <si>
    <t>Турнік 3-х променевий  InterAtletika S832.6-UA - 1 шт</t>
  </si>
  <si>
    <t>Тенісний стіл вуличний (Елегант) TS0002 - 2 шт</t>
  </si>
  <si>
    <t>Лавка InterAtletika S722.1 - 1 шт</t>
  </si>
  <si>
    <t>Бруси TRX комплекс InterAtletika S836.2-UA - 1 шт</t>
  </si>
  <si>
    <t>"Роботи з озеленення бульвару Ромена Ролана на території Святошинського району м. Києва"</t>
  </si>
  <si>
    <t>Газон посівний - 1000 м2</t>
  </si>
  <si>
    <t>Тополя пірамідальна - 10 шт</t>
  </si>
  <si>
    <t>Каштан - 10 шт</t>
  </si>
  <si>
    <t>"Роботи з озеленення парку на вул. Пушиної на території Святошинського району м. Києва"</t>
  </si>
  <si>
    <t>Покриття з газону - 8900 м2</t>
  </si>
  <si>
    <t>Спірея калинолиста - 15 шт</t>
  </si>
  <si>
    <t>Сніжноягідник - 10 шт</t>
  </si>
  <si>
    <t>Чубушник - 10 шт</t>
  </si>
  <si>
    <t>Платан - 4 шт</t>
  </si>
  <si>
    <t>Горобина - 4 шт</t>
  </si>
  <si>
    <t>Дуб - 6 шт</t>
  </si>
  <si>
    <t>"Роботи з озеленення парку "Юність" на території Святошинського району м. Києва"</t>
  </si>
  <si>
    <t>Лабіринт для дорослих (в т.ч. дерен білий, газон посівний) - 445 м</t>
  </si>
  <si>
    <t>Лабіринт для дітей (в т.ч.спірея, газон посівний) - 129 м</t>
  </si>
  <si>
    <t>"Роботи з озеленення транспортної розв'язки між просп. Перемоги, Кільцевою дорогою та просп. Палладіна"</t>
  </si>
  <si>
    <t>Катальпа бігонієвидна - 36 шт</t>
  </si>
  <si>
    <t>Покриття з газону посівного - 4106 м2</t>
  </si>
  <si>
    <t>Жива дворядна огорожа з бірючини - 450 м</t>
  </si>
  <si>
    <t>Пухироплідник калинолистий Діабло - 68 шт</t>
  </si>
  <si>
    <t>"Роботи з озеленення скверу на розі просп. Перемоги та вул. Чорнобильської в Святошинському районі"</t>
  </si>
  <si>
    <t>Рулонний газон - 646 м2</t>
  </si>
  <si>
    <t>Покриття з газону посівного - 210 м2</t>
  </si>
  <si>
    <t>Яблуня декоративна - 5 шт</t>
  </si>
  <si>
    <t>Бузок звичайний привитий - 6 шт</t>
  </si>
  <si>
    <t>Форзиція європейська - 21 шт</t>
  </si>
  <si>
    <t>Ялівець козацький - 60 шт</t>
  </si>
  <si>
    <t xml:space="preserve"> "Роботи з озеленення скверу на просп. Перемоги, 97 в Святошинському районі"</t>
  </si>
  <si>
    <t>Рулонний газон - 2045 м2</t>
  </si>
  <si>
    <t>Туя колоновидна - 20 шт</t>
  </si>
  <si>
    <t>Самшит - 99 шт</t>
  </si>
  <si>
    <t>Ялина звичайна подушковидна - 3 шт</t>
  </si>
  <si>
    <t>Ялівець козацький - 80 шт</t>
  </si>
  <si>
    <t>Троянди флорібунда - 180 шт</t>
  </si>
  <si>
    <t xml:space="preserve"> "Капітальний ремонт скверу на вул. Вишгородській, 32/2 в Оболонському районі"</t>
  </si>
  <si>
    <t>Покриття доріжки з ФЕМ - 2521 м2</t>
  </si>
  <si>
    <t>Камені бортові, БР100.20.8 (сірий) - 1658 м</t>
  </si>
  <si>
    <t>Покриття з газону - 1382 м2</t>
  </si>
  <si>
    <t>Лавка InterAtletika LP061 - 9 шт</t>
  </si>
  <si>
    <t>Урна для сміття вулична LOFT №1 - 12 шт</t>
  </si>
  <si>
    <t>"Капітальний ремонт скверу по вул. Мечнікова у Печерському районі"</t>
  </si>
  <si>
    <t>Покриття доріжок з ФЕМ - 203 м2</t>
  </si>
  <si>
    <t>Поребрики БР 100.20.8 - 140 м</t>
  </si>
  <si>
    <t>Тактильне огородження - 22 м2</t>
  </si>
  <si>
    <t>Лава паркова - 7 шт</t>
  </si>
  <si>
    <t>Саджанці чагарників бірючини (жива дворядна огорожа) - 885 шт</t>
  </si>
  <si>
    <t>Ялівець лускатий - 30 шт</t>
  </si>
  <si>
    <t>Спірея Вангутта - 83 шт</t>
  </si>
  <si>
    <t>Барбарис - 412 шт</t>
  </si>
  <si>
    <t>Ялівець козацький - 47 шт</t>
  </si>
  <si>
    <t>Міскантус - 40 шт</t>
  </si>
  <si>
    <t>Вівсяниця - 50 шт</t>
  </si>
  <si>
    <t>Покриття з газону - 881 м2</t>
  </si>
  <si>
    <t>Газон посівний - 586,9 м2</t>
  </si>
  <si>
    <t>Тополя чорна Італіка - 14 шт</t>
  </si>
  <si>
    <t>Кизильник блискучий - 2050 шт</t>
  </si>
  <si>
    <t>Самшит вічнозелений - 1900 шт</t>
  </si>
  <si>
    <t>"Озеленення території зеленої зони загального користування вздовж бульвару Лесі Українки в Печерському районі"</t>
  </si>
  <si>
    <t>"Озеленення території зеленої зони транспортного розподільника вздовж вул. Генерала Алмазова до перетину з вул. Арсенальною у Печерському районі"</t>
  </si>
  <si>
    <t>Пухироплідник калинолистий Diablo - 256 шт</t>
  </si>
  <si>
    <t>Покриття з газону - 850 м2</t>
  </si>
  <si>
    <t>Ялівець - 320 шт</t>
  </si>
  <si>
    <t>Спірея сіра - 262 шт</t>
  </si>
  <si>
    <t>"Озеленення території зеленої зони транспортного розподільника на розі Дніпровського узвозу та Набережного шосе в Печерському районі"</t>
  </si>
  <si>
    <t>Покриття з газону - 2835 м2</t>
  </si>
  <si>
    <t>Ялина колюча ф. блакитна - 30 шт</t>
  </si>
  <si>
    <t>Робінія псевдоакація ф. куляста - 56 шт</t>
  </si>
  <si>
    <t>Бірючина звичайна (жива дворядна огорожа) - 470 м</t>
  </si>
  <si>
    <t xml:space="preserve"> "Роботи з озеленення розподільчої смуги на розі бульвару Дружби Народів та вул. Старонаводницької на території Печерського району"</t>
  </si>
  <si>
    <t>Покриття з газону - 1320 м2</t>
  </si>
  <si>
    <t>Ялина колюча - 6 шт</t>
  </si>
  <si>
    <t>Жива дворядна огорожа з бірючини - 220 м</t>
  </si>
  <si>
    <t>"Роботи з озеленення на вулицях Печерського району"</t>
  </si>
  <si>
    <t>вул. Велика Васильківська</t>
  </si>
  <si>
    <t>вул. Кіквідзе</t>
  </si>
  <si>
    <t>пров. Виноградний</t>
  </si>
  <si>
    <t xml:space="preserve">пров. Інститутський </t>
  </si>
  <si>
    <t>вул. Лейпцизька</t>
  </si>
  <si>
    <t>бульв. Лесі Українки</t>
  </si>
  <si>
    <t>Липа європейська Паліда - 15 шт</t>
  </si>
  <si>
    <t>Клен гостролистий - 45 шт</t>
  </si>
  <si>
    <t>Горобина - 25 шт</t>
  </si>
  <si>
    <t>Клен червоний - 15 шт</t>
  </si>
  <si>
    <t>Тополя чорна Італіка - 30 шт</t>
  </si>
  <si>
    <t>"Роботи з озеленення парку Слави на території Печерського району м. Києва"</t>
  </si>
  <si>
    <t>Граб звичайний - 500 шт</t>
  </si>
  <si>
    <t>Бузок - 40 шт</t>
  </si>
  <si>
    <t xml:space="preserve"> "Роботи з озеленення площі Великої Вітчизняної Війни на території Печерського району м. Києва"</t>
  </si>
  <si>
    <t>Барбарис Тунберга - 690 шт</t>
  </si>
  <si>
    <t>Ялина колюча - 3 шт</t>
  </si>
  <si>
    <t>Самшит вічнозелений - 920 шт</t>
  </si>
  <si>
    <t>Ялівець лускатий - 440 шт</t>
  </si>
  <si>
    <t>Спірея японська - 380 шт</t>
  </si>
  <si>
    <t>Покриття з газону - 982,5 шт</t>
  </si>
  <si>
    <t>"Роботи з озеленення розподільчої смуги вздовж вул. Набережне шосе від розв'язки мосту Патона в бік м. Дніпро" на території Печерського району"</t>
  </si>
  <si>
    <t>Бірючина звичайна (жива дворядна огорожа) - 614 м</t>
  </si>
  <si>
    <t>Липа - 64 шт</t>
  </si>
  <si>
    <t>Покриття з газону - 2900 м2</t>
  </si>
  <si>
    <t xml:space="preserve"> "Роботи з озеленення скверу І. Франка на території Печерського району"</t>
  </si>
  <si>
    <t>Сосна гірська - 27 шт</t>
  </si>
  <si>
    <t>Липа європейська Паліда - 10 шт</t>
  </si>
  <si>
    <t>Ялина колюча - 12 шт</t>
  </si>
  <si>
    <t>"Роботи з озеленення роздільника по вул. Кутузова на території Печерського району"</t>
  </si>
  <si>
    <t>Сосна гірська - 69 шт</t>
  </si>
  <si>
    <t>"Роботи з озеленення парку Міський сад на території Печерського району"</t>
  </si>
  <si>
    <t>Покриття з газону - 5060 м2</t>
  </si>
  <si>
    <t>"Роботи з озеленення на транспортному розподільнику вздовж вул. Басейної в Печерському районі"</t>
  </si>
  <si>
    <t>Барбарис Тунберга Orange Rocket - 195 шт</t>
  </si>
  <si>
    <t>Барбарис Тунберга Atropurpurea - 130 шт</t>
  </si>
  <si>
    <t>Ялівець козацький Blue Alps - 290 шт</t>
  </si>
  <si>
    <t>Клен червоний - 10 шт</t>
  </si>
  <si>
    <t>Катальпа бігонієвидна ф. куляста Nаnа - 26 шт</t>
  </si>
  <si>
    <t>"Роботи з озеленення на території зони загального користування по бульв. Дружби Народів, 1-3, Б в Печерському районі"</t>
  </si>
  <si>
    <t>Катальпа бігонієвидна Nana ф. куляста - 30 шт</t>
  </si>
  <si>
    <t>Липа європейська Pallida - 2 шт</t>
  </si>
  <si>
    <t>Дерен білий - 1845 шт</t>
  </si>
  <si>
    <t>"Роботи з озеленення на транспортному розподільнику Паркової дороги в Печерському районі"</t>
  </si>
  <si>
    <t>Покриття з газону - 1168 м2</t>
  </si>
  <si>
    <t>Жива дворядна огорожа з бірючини звичайної - 304 м</t>
  </si>
  <si>
    <t>Ялина колюча блакитна - 60 шт</t>
  </si>
  <si>
    <t>Робінія псевдоакація куляста - 44 шт</t>
  </si>
  <si>
    <t>"Капітальний ремонт благоустрою парку Партизанської слави у Дарницькому районі"</t>
  </si>
  <si>
    <t>"Капітальний ремонт скверу Стародарницький-1" в Дніпровському районі"</t>
  </si>
  <si>
    <t>Доріжки мощення з ФЕМ - 200 м2</t>
  </si>
  <si>
    <t>Т405 Гойдалка велика подвійна на металевих стійках - 1 шт</t>
  </si>
  <si>
    <t>ТЕ815NEW Ігровий комплекс "Чемпіон-1" - 1 шт</t>
  </si>
  <si>
    <t>Газон посівний  - 3000 м2</t>
  </si>
  <si>
    <t>Ялівець середній - 30 шт</t>
  </si>
  <si>
    <t>Ялівець китайський "Стрікта" - 6 шт</t>
  </si>
  <si>
    <t>Спірея японська Голд Принцес - 30 шт</t>
  </si>
  <si>
    <t xml:space="preserve"> - 15 шт</t>
  </si>
  <si>
    <t>Пухироплідник калинолистий "Ред" - 15 шт</t>
  </si>
  <si>
    <t>Яблуня гібридна - 10 шт</t>
  </si>
  <si>
    <t>Платан кленолистий - 5 шт</t>
  </si>
  <si>
    <t>Спірея Білларда - 40 шт</t>
  </si>
  <si>
    <t>Форзиція - 40 шт</t>
  </si>
  <si>
    <t>Сніжноягідник - 30 шт</t>
  </si>
  <si>
    <t>"Капітальний ремонт благоустрою парку Перемога" у  Дніпровському районі"</t>
  </si>
  <si>
    <t>Зовнішні мережі водопроводу та каналізації в т.ч.:</t>
  </si>
  <si>
    <t>Мережа В1 в т.ч.:</t>
  </si>
  <si>
    <t>Мережа К1 в т.ч.:</t>
  </si>
  <si>
    <t>Автомобільна парковка з тротуаром в т.ч.:</t>
  </si>
  <si>
    <t>Майданчик (багатофункціональний) в т.ч.:</t>
  </si>
  <si>
    <t>Волейбольний майданчик в т.ч.:</t>
  </si>
  <si>
    <t>Спортивний майданчик Воркаут в т.ч.:</t>
  </si>
  <si>
    <t>Дитячий майданчик №1 в т.ч.:</t>
  </si>
  <si>
    <t>Дитячий майданчик №2 в т.ч.:</t>
  </si>
  <si>
    <t>Дитячий майданчик №3 в т.ч.:</t>
  </si>
  <si>
    <t>Асфальтобетонне покриття - 1470 м2</t>
  </si>
  <si>
    <t>Доріжки мощення із ФЕМ - 23030 м2</t>
  </si>
  <si>
    <t>Камені бортові БР100.20.8 - 11028 м</t>
  </si>
  <si>
    <t>Камені бортові БР 100.30.15 - 752 м</t>
  </si>
  <si>
    <t>Камені бортові БР100.30.18 -236 м</t>
  </si>
  <si>
    <t>Сіті лайт (стенд) - 2 шт</t>
  </si>
  <si>
    <t>Лава паркова - 32 шт</t>
  </si>
  <si>
    <t>Урна - 139 шт</t>
  </si>
  <si>
    <t>Огородження з панелей "Пром" та хвірткою (4 шт) - 763 м2</t>
  </si>
  <si>
    <t>Декоративний камінь з табличкою та інформаційним щитом - 3 шт</t>
  </si>
  <si>
    <t>Стійка дерево термобрус 2200х150х150 з кришкою - 5 шт</t>
  </si>
  <si>
    <t>Стрілка алюмокомпозит WC - 4 шт</t>
  </si>
  <si>
    <t>Стрілка алюмокомпозит СПОРТ МАЙДАНЧИК - 4 шт</t>
  </si>
  <si>
    <t>Стрілка алюмокомпозит ДИТЯЧИЙ МАЙДАНЧИК - 2 шт</t>
  </si>
  <si>
    <t>Стрілка алюмокомпозит ВИХІД В МІСТО - 4 шт</t>
  </si>
  <si>
    <t>Стрілка алюмокомпозит вказівники об'єктів парку - 6 шт</t>
  </si>
  <si>
    <t>Інформаційна табличка (в приміщенні вбиральні) - 3 шт</t>
  </si>
  <si>
    <t>Букви назва ПАРК ПЕРЕМОГА  - 2 к-кт</t>
  </si>
  <si>
    <t>Труби поліетиленові для подачі холодної води PE 100  SDR-17 (10 бар), зовнішній діаметр 100х6,6 мм - 230 м</t>
  </si>
  <si>
    <t>Колодязь водопровідний круглий зі збірного залізобетону з люком - 2 к-кт</t>
  </si>
  <si>
    <t>Труби зовнішньої каналізації ПВХ діаметром 160х4 мм - 90 м</t>
  </si>
  <si>
    <t>Колодязь каналізаційний круглий зі збірного залізобетону з люком - 4 к-кт</t>
  </si>
  <si>
    <t>Покриття із ФЕМ - 3144 м2</t>
  </si>
  <si>
    <t>Покриття з паркувальної решітки - 788 м2</t>
  </si>
  <si>
    <t>Камені бортові БР100.20.8 - 2097 м</t>
  </si>
  <si>
    <t>Покриття майданчику із гумового грануляту - 650 м2</t>
  </si>
  <si>
    <t>Камені бортові, БР100.20.8 - 96 м</t>
  </si>
  <si>
    <t>Покриття майданчику із гумового грануляту - 512 м2</t>
  </si>
  <si>
    <t>Камені бортові БР100.20.8 - 96 м</t>
  </si>
  <si>
    <t>Огородження майданчика з панелей "Пром" з хвірткою - 203 м</t>
  </si>
  <si>
    <t>Покриття майданчику з гумового грануляту - 270 м2</t>
  </si>
  <si>
    <t>Камені бортові БР100.20.8 - 72 м</t>
  </si>
  <si>
    <t>Покриття майданчика з гумової плитки - 710 м2</t>
  </si>
  <si>
    <t>S764.12 Секція огорожі "Олівці" - 86 шт</t>
  </si>
  <si>
    <t>Т917 Ігровий комплекс "Хортиця" - 2 шт</t>
  </si>
  <si>
    <t>Т 809 Ігровий комплекс "Джунглі" - 2 шт</t>
  </si>
  <si>
    <t>ТЕ 211 Карусель - 2 шт</t>
  </si>
  <si>
    <t>ТЕ 217 Карусель - 2 шт</t>
  </si>
  <si>
    <t>ТЕ 205 Гойдалка на пружині "Джип" - 2 шт</t>
  </si>
  <si>
    <t>Т 230 Гойдалка "Пташка" - 2 шт</t>
  </si>
  <si>
    <t>Т 232 Гойдалка на пружині "Їжачок" - 2 шт</t>
  </si>
  <si>
    <t>ТЕ 201 Гойдалка-балансир - 3 шт</t>
  </si>
  <si>
    <t>Т 405 Гойдалка велика подвійна - 2 шт</t>
  </si>
  <si>
    <t>ТЕ 407 Гойдалка подвійна на ланцюгах - 2 шт</t>
  </si>
  <si>
    <t>Т 511 Автобус СВІТ - 2 шт</t>
  </si>
  <si>
    <t>ТЕ 307 Пісочний двір "Кораблик" - 2 шт</t>
  </si>
  <si>
    <t>Т 314 Пісочниця "Сонечко" з кришкою - 2 шт</t>
  </si>
  <si>
    <t>ТЕ 313 Стіл з стільцями "Мухомор" - 2 шт</t>
  </si>
  <si>
    <t>ТЕ 319 Будиночок-альтанка "Білочка" - 2 шт</t>
  </si>
  <si>
    <t>S766 Спортивно-ігровий комплекс "Павутина" - 3 шт</t>
  </si>
  <si>
    <t>ТЕ11.01 Дитячий ігровий канатний комплекс - 1 шт</t>
  </si>
  <si>
    <t>ТЕ 221 Батут - 2 шт</t>
  </si>
  <si>
    <t>ТЕ 412 Гойдалки Гніздо лелеки - 2 шт</t>
  </si>
  <si>
    <t>Покриття майданчика з гумової плитки - 385 м2</t>
  </si>
  <si>
    <t>Камені бортові БР100.20.8 - 189 м</t>
  </si>
  <si>
    <t>Огорожа з градчастих щитів - 89 м</t>
  </si>
  <si>
    <t>ТЕ11.05 Дитячий ігровий канатний комплекс - 1 шт</t>
  </si>
  <si>
    <t>ТЕ11.17 Дитячий ігровий канатний комплекс - 1 шт</t>
  </si>
  <si>
    <t>ТЕ221 Батут - 2 шт</t>
  </si>
  <si>
    <t>S764.12 Секція огорожі "Олівці" - 175 шт</t>
  </si>
  <si>
    <t>Покриття майданчика з гумової плитки 518,8 м2</t>
  </si>
  <si>
    <t>Камені бортові БР100.20.8 - 179 м2</t>
  </si>
  <si>
    <t>Екопарковка - 1 шт</t>
  </si>
  <si>
    <t>Газон посівний - 75417 м2</t>
  </si>
  <si>
    <t>Туя західна ф. шаровидна Глобаза - 6 шт</t>
  </si>
  <si>
    <t>Ялівець козацький - 46 шт</t>
  </si>
  <si>
    <t>Барбарис Тумберга - 43 шт</t>
  </si>
  <si>
    <t>Дерен білий - 50 шт</t>
  </si>
  <si>
    <t>Бузок звичайний - 20 шт</t>
  </si>
  <si>
    <t>Вейгела квітуча - 18 шт</t>
  </si>
  <si>
    <t>Пухироплідник калинолистий Red  - 10 шт</t>
  </si>
  <si>
    <t>Черемха Watereri - 5 шт</t>
  </si>
  <si>
    <t>"Капітальний ремонт парку на Русанівській набережній в Дніпровському районі"</t>
  </si>
  <si>
    <t>Покриття з ФЕМ - 15400 м2</t>
  </si>
  <si>
    <t>Поребрики 1000*200*80мм, сірий - 10920 м</t>
  </si>
  <si>
    <t>LP011 Лава паркова "Плазма" - 25 шт</t>
  </si>
  <si>
    <t>Газон посівний - 3800 м2</t>
  </si>
  <si>
    <t>Спірея японська "Голд Принцес" - 24 шт</t>
  </si>
  <si>
    <t>Ялівець китайський "Стрікта" - 9 шт</t>
  </si>
  <si>
    <t>Ялина канадська ф. Коніка - 10 шт</t>
  </si>
  <si>
    <t>Ялинаколюча голуба "Глаука" - 10 шт</t>
  </si>
  <si>
    <t>Клен гостролистий "Роял Ред" - 5 шт</t>
  </si>
  <si>
    <t>"Капітальний ремонт парку на Дніпровській набережній "Вербовий гай" від буд. 13 по вул. Дніпровська набережна до Дарницького мосту в Дніпровському районі"</t>
  </si>
  <si>
    <t>Ігрові елементи "Моторик парк" в т.ч.:</t>
  </si>
  <si>
    <t>Доріжки мощення з ФЕМ - 3319 м2</t>
  </si>
  <si>
    <t>Поребрик 1000х200х80 - 425 м</t>
  </si>
  <si>
    <t>LP011Лава паркова "Плазма" - 30 шт</t>
  </si>
  <si>
    <t>LP205 Урна - 30 шт</t>
  </si>
  <si>
    <t>Баланс борд - 2 шт</t>
  </si>
  <si>
    <t>Колода кочки - 2 шт</t>
  </si>
  <si>
    <t>Баланс клоуд - 10 шт</t>
  </si>
  <si>
    <t>Баланс колода - 2 шт</t>
  </si>
  <si>
    <t>Баланс вейв - 1 шт</t>
  </si>
  <si>
    <t>Лабіринт - 2 шт</t>
  </si>
  <si>
    <t>Сліди - 2 шт</t>
  </si>
  <si>
    <t>Гойдалка противагу - 2 шт</t>
  </si>
  <si>
    <t>Колоди з канатами - 1 шт</t>
  </si>
  <si>
    <t>Зигзаг з ліанами - 1 шт</t>
  </si>
  <si>
    <t>Хиткі пеньки - 1 шт</t>
  </si>
  <si>
    <t>Хиткі купини - 1 шт</t>
  </si>
  <si>
    <t>Гімалайський місток - 2 шт</t>
  </si>
  <si>
    <t>Зигзаг колоди - 1 шт</t>
  </si>
  <si>
    <t>Газон посівний - 12000 м2</t>
  </si>
  <si>
    <t>Спірея японська "Голд Принцес" - 20 шт</t>
  </si>
  <si>
    <t>Пухироплідник калинолистий "Ред" - 20 шт</t>
  </si>
  <si>
    <t>Пухироплідник калинолистий "Голд" - 20 шт</t>
  </si>
  <si>
    <t>Лапчатка кущова - 20 шт</t>
  </si>
  <si>
    <t>Ялівець китайський "Стрікта" - 10 шт</t>
  </si>
  <si>
    <t>Ялівець середній "Голд Стар" - 15 шт</t>
  </si>
  <si>
    <t>Ялівець віргінський "Грей Оул" - 15 шт</t>
  </si>
  <si>
    <t>Верба біла - 30 шт</t>
  </si>
  <si>
    <t>Верба біла ф. плакуча - 20 шт</t>
  </si>
  <si>
    <t>Верба Матсуди - 10 шт</t>
  </si>
  <si>
    <t>Туя західна Смарагд - 15 шт</t>
  </si>
  <si>
    <t>"Капітальний ремонт парку "Вербовий гай" на Дніпровській набережній в Дніпровському районі"</t>
  </si>
  <si>
    <t>Покриття доріжок з ФЕМ - 1328 м2</t>
  </si>
  <si>
    <t>Поребрики П7 із бетону М-300 - 966 м</t>
  </si>
  <si>
    <t>Лава паркова Тип 3 - 10 шт</t>
  </si>
  <si>
    <t>"Капітальний ремонт бульвару Давидова в Дніпровському районі"</t>
  </si>
  <si>
    <t>Металева огорожа - 238 м.п.</t>
  </si>
  <si>
    <t>Саджанці чагарників бірючини - 2275 шт</t>
  </si>
  <si>
    <t>"Роботи з озеленення скверу по вул. Березняківській, 12 на території Дніпровського району м. Києва"</t>
  </si>
  <si>
    <t>Спірея Вангутта (жива дворядна огорожа) - 440 м</t>
  </si>
  <si>
    <t>Бузок звичайний - 40 шт</t>
  </si>
  <si>
    <t>Барбарис Тунберга - 50 шт</t>
  </si>
  <si>
    <t>Жасмін садовий - 3 шт</t>
  </si>
  <si>
    <t>"Роботи з озеленення парку на проспекті Ватутіна на території Дніпровського району м. Києва"</t>
  </si>
  <si>
    <t>Покриття з газону - 9895 м2</t>
  </si>
  <si>
    <t>Ялина звичайна ф. подушковидна - 15 шт</t>
  </si>
  <si>
    <t>Ялівець козацький - 75 шт</t>
  </si>
  <si>
    <t>Ялина звичайна  - 25 шт</t>
  </si>
  <si>
    <t>Туя західна ф. колоновидна - 15 шт</t>
  </si>
  <si>
    <t>Квітник з багатолітніх квітів (в т.ч.: гайлардія, піретрум, рудбекія, ясколка) - 160 м</t>
  </si>
  <si>
    <t>"Роботи з озеленення на транспортній розв'язці біля метро Лівобережна на території Дніпровського району м. Києва"</t>
  </si>
  <si>
    <t>Самшит вічнозелений (жива однорядна огорожа) - 239 м</t>
  </si>
  <si>
    <t>Бересклет - 59 шт</t>
  </si>
  <si>
    <t>Катальпа бігонієвидна - 20 шт</t>
  </si>
  <si>
    <t>Форзиція - 58 шт</t>
  </si>
  <si>
    <t>Ялина звичайна - 20 шт</t>
  </si>
  <si>
    <t>Туя західна ф. колоновидна - 18 шт</t>
  </si>
  <si>
    <t>"Роботи з озеленення скверу по вул. Празькій на території Дніпровського району м. Києва"</t>
  </si>
  <si>
    <t>Покриття з газону - 2057 м2</t>
  </si>
  <si>
    <t>Туя західна - 20 шт</t>
  </si>
  <si>
    <t>Спірея японська - 30 шт</t>
  </si>
  <si>
    <t>Альпійська гірка з багатолітніх квітів - 1 шт</t>
  </si>
  <si>
    <t>"Роботи з озеленення Русанівського бульвару на території Дніпровського району м. Києва"</t>
  </si>
  <si>
    <t>Саджанці бірючини (жива дворядна огорожа) - 512 м</t>
  </si>
  <si>
    <t>Самшит вічнозелений (жива однорядна огорожа) - 80 м</t>
  </si>
  <si>
    <t>Ялина звичайна ф. подушковидна - 25 шт</t>
  </si>
  <si>
    <t>Барбарис Тунберга - 70 шт</t>
  </si>
  <si>
    <t>Гортензія садова - 50 шт</t>
  </si>
  <si>
    <t>Магнолія - 40 шт</t>
  </si>
  <si>
    <t>Слива Пісарді - 7 шт</t>
  </si>
  <si>
    <t>Туя західна ф. колоновидна - 21 шт</t>
  </si>
  <si>
    <t>Квітник з багатолітніх квітів (в т.ч.: ірис, рудбекія, астільба, хоста) - 130 шт</t>
  </si>
  <si>
    <t>Покриття з газону - 1910 м2</t>
  </si>
  <si>
    <t>"Капітальний ремонт скверу в селищі ДВРЗ в Дніпровському районі"</t>
  </si>
  <si>
    <t>Покриття доріжок із ФЕМ - 1645 м2</t>
  </si>
  <si>
    <t>Поребрики 1000*200*80 мм - 1270 м</t>
  </si>
  <si>
    <t>Лава садово-паркова Б-2 - 4 шт</t>
  </si>
  <si>
    <t>Урна металева кругла 300х500 мм, 37л - 4 шт</t>
  </si>
  <si>
    <t>Форзиція - 50 шт</t>
  </si>
  <si>
    <t>Спірея японська "Ентоні Ватерер" - 30 шт</t>
  </si>
  <si>
    <t>Пухироплідник калинолистий "Голд" - 15 шт</t>
  </si>
  <si>
    <t>Ялівець середній - 3 шт</t>
  </si>
  <si>
    <t>Ялівець козацький - 11 шт</t>
  </si>
  <si>
    <t>Ялівець віргінський - 16 шт</t>
  </si>
  <si>
    <t>Газон посівний - 4950 м2</t>
  </si>
  <si>
    <t>"Влаштування поливо-зрошувальної мережі на транспортній розв'язці біля станції метро Лівобережна в Дніпровському районі"</t>
  </si>
  <si>
    <t>Поливо-зрошувальна мережа - 1 к-кт</t>
  </si>
  <si>
    <t>Газон посівний - 3130 м2</t>
  </si>
  <si>
    <t xml:space="preserve"> "Капітальний ремонт скверу "Привокзальний" на вул. Привокзальній, 3 в Дарницькому районі"</t>
  </si>
  <si>
    <t>Доріжки з асфальту - 772 м2</t>
  </si>
  <si>
    <t>Поребрик 1000х200х80 - 626 м</t>
  </si>
  <si>
    <t>Металева огорожа - 506,5 м.п.</t>
  </si>
  <si>
    <t>Піроканта - 10 шт</t>
  </si>
  <si>
    <t>Бересклет - 20 шт</t>
  </si>
  <si>
    <t>Бірючина - 150 шт</t>
  </si>
  <si>
    <t>Спірея - 243 шт</t>
  </si>
  <si>
    <t>Ялина - 28 шт</t>
  </si>
  <si>
    <t>Клен - 44 шт</t>
  </si>
  <si>
    <t>Дейція - 144 шт</t>
  </si>
  <si>
    <t>Квітник з багатолітніх квітів - 74 м2</t>
  </si>
  <si>
    <t xml:space="preserve"> "Капітальний ремонт парку Таращанець в Дарницькому районі"</t>
  </si>
  <si>
    <t>Тротуари із бетонних плит - 103 м2</t>
  </si>
  <si>
    <t>Покриття доріжок з асфальтобетону - 920 м2</t>
  </si>
  <si>
    <t>Камені бортові, БР100.30.15 - 160 м</t>
  </si>
  <si>
    <t>Поребрики 1000х200х80 - 370 м</t>
  </si>
  <si>
    <t>Лава садово-паркова Б-2 - 20 шт</t>
  </si>
  <si>
    <t>Урна металева кругла 300х500мм, 37 л - 31 шт</t>
  </si>
  <si>
    <t>Металева огорожа -303 м.п.</t>
  </si>
  <si>
    <t>Спірея - 330 шт</t>
  </si>
  <si>
    <t>Рулонний газон - 470 м2</t>
  </si>
  <si>
    <t>Покриття з газону - 1400 м2</t>
  </si>
  <si>
    <t>Ялівець - 50 шт</t>
  </si>
  <si>
    <t>Туя "Колумна" - 5 шт</t>
  </si>
  <si>
    <t>Туя "Західна" - 5 шт</t>
  </si>
  <si>
    <t>Верба кущова - 6 шт</t>
  </si>
  <si>
    <t>Туя вересковидна - 5 шт</t>
  </si>
  <si>
    <t>Бересклет Форчуна - 30 шт</t>
  </si>
  <si>
    <t>Бірючина - 850 шт</t>
  </si>
  <si>
    <t>Ялина - 10 шт</t>
  </si>
  <si>
    <t>Дерен білий - 465</t>
  </si>
  <si>
    <t xml:space="preserve"> "Капітальний ремонт парку Воїнів-Інтернаціоналістів на вул. Архітектора Вербицького в Дарницькому районі"</t>
  </si>
  <si>
    <t>Доріжки з асфальтобетону - 1727 м2</t>
  </si>
  <si>
    <t>Камені бортові, БР300.30.15 - 30 м</t>
  </si>
  <si>
    <t>Поребрики П7 - 256 м</t>
  </si>
  <si>
    <t>Ялівець козацький - 100 шт</t>
  </si>
  <si>
    <t>Барбарис - 50 шт</t>
  </si>
  <si>
    <t>Форзиція - 54 шт</t>
  </si>
  <si>
    <t>Квітник з багатолітніх квітів - 90 м2</t>
  </si>
  <si>
    <t>Покриття з газону - 290 м2</t>
  </si>
  <si>
    <t>"Капітальний ремонт скверу ім. Т. Шевченка у Дарницькому районі"</t>
  </si>
  <si>
    <t>Доріжки з бетонних плит - 43 м2</t>
  </si>
  <si>
    <t>Квітник бетонний (650*470*300) - 313 шт</t>
  </si>
  <si>
    <t>Урна металева кругла 300х500 мм, 37 л - 6 шт</t>
  </si>
  <si>
    <t>Ялина звичайна - 3 шт</t>
  </si>
  <si>
    <t>Покриття з газону - 925 м2</t>
  </si>
  <si>
    <t xml:space="preserve"> "Роботи з озеленення скверу біля стадіону "Восход" на вул. Привокзальній, 10-А у Дарницькому районі"</t>
  </si>
  <si>
    <t>Дуб - 5 шт</t>
  </si>
  <si>
    <t>Каштан - 15 шт</t>
  </si>
  <si>
    <t>Дерен - 610 шт</t>
  </si>
  <si>
    <t>Дейція - 15 шт</t>
  </si>
  <si>
    <t>Форзиція - 11 шт</t>
  </si>
  <si>
    <t>Покриття з газону - 1000 шт</t>
  </si>
  <si>
    <t xml:space="preserve"> "Роботи з озеленення по вул. Ахматової на території Дарницького району м. Києва"</t>
  </si>
  <si>
    <t>Катальпа - 50 шт</t>
  </si>
  <si>
    <t>Сумах - 50 шт</t>
  </si>
  <si>
    <t>Покриття з газону - 5397 м2</t>
  </si>
  <si>
    <t>"Капітальний ремонт скверу на просп. Петра Григоренка у Дарницькому районі"</t>
  </si>
  <si>
    <t>Доріжки з асфальту - 496 м2</t>
  </si>
  <si>
    <t>Поребрик БР 100.20.8 - 356 м</t>
  </si>
  <si>
    <t>Ялина - 8 шт</t>
  </si>
  <si>
    <t>Липа - 21 шт</t>
  </si>
  <si>
    <t>Барбарис - 19 шт</t>
  </si>
  <si>
    <t>Покриття з газону - 2600 м2</t>
  </si>
  <si>
    <t>"Роботи з озеленення скверу біля станції метро Осокорки" (непарна сторона) у Дарницькому районі"</t>
  </si>
  <si>
    <t>Клен - 15 шт</t>
  </si>
  <si>
    <t>Вартість, грн без ПДВ</t>
  </si>
  <si>
    <t>Майно комунальної власності територіальної громади міста Києва, створене та/або придбане в результаті здійснення комунальним об'єднанням зеленого будівництва та експлуатації зелених насаджень міста "Київзеленбуд" робіт з реконструкції та капітального ремонту об’єктів комунального призначення міста Києва, яке передається на праві узуфрукта комунального майна комунальним підприємствам</t>
  </si>
  <si>
    <t>Разом:</t>
  </si>
  <si>
    <t>Комунальне підприємство по утриманню зелених насаджень Деснянського району м. Києва                   (код ЄДРПОУ: 04589645)</t>
  </si>
  <si>
    <t>Комунальне підприємство по утриманню зелених насаджень Печерського району м. Києва                  (код ЄДРПОУ: 03359760)</t>
  </si>
  <si>
    <t>Комунальне підприємство по утриманню зелених насаджень Дніпровського району м. Києва                      (код ЄДРПОУ: 03359813)</t>
  </si>
  <si>
    <t>Комунальне підприємство по утриманню зелених насаджень Голосіївського району м. Києва                   (код ЄДРПОУ: 03359799)</t>
  </si>
  <si>
    <t>Комунальне підприємство по утриманню зелених насаджень Оболонського району м. Києва                  (код ЄДРПОУ: 05416745)</t>
  </si>
  <si>
    <t>Комунальне підприємство по утриманню зелених насаджень Святошинського району м. Києва                (код ЄДРПОУ: 03359753)</t>
  </si>
  <si>
    <t>Комунальне підприємство по утриманню зелених насаджень Дарницького району м. Києва                     (код ЄДРПОУ:31722949)</t>
  </si>
  <si>
    <t>Комунальне підприємство по утриманню зелених насаджень Подільського району м. Києва                    (код ЄДРПОУ: 03359701)</t>
  </si>
  <si>
    <t>Комунальне підприємство по утриманню зелених насаджень Шевченківського району м. Києва              (код ЄДРПОУ: 31753249)</t>
  </si>
  <si>
    <t>Комунальне підприємство по утриманню зелених насаджень Солом'янського району м. Києва                 (код ЄДРПОУ: 31806913)</t>
  </si>
  <si>
    <t xml:space="preserve">  Віталій КЛИЧКО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</si>
</sst>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₴_-;\-* #,##0.00\ _₴_-;_-* &quot;-&quot;??\ _₴_-;_-@_-"/>
  </numFmts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164" fontId="3" fillId="0" borderId="0" xfId="1" applyFont="1" applyBorder="1"/>
    <xf numFmtId="0" fontId="2" fillId="0" borderId="0" xfId="0" applyFont="1" applyAlignment="1">
      <alignment vertical="top"/>
    </xf>
    <xf numFmtId="0" fontId="2" fillId="2" borderId="0" xfId="0" applyFont="1" applyFill="1" applyAlignment="1">
      <alignment horizontal="left" wrapText="1"/>
    </xf>
    <xf numFmtId="0" fontId="2" fillId="2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64" fontId="2" fillId="0" borderId="0" xfId="1" applyFont="1" applyBorder="1" applyAlignment="1">
      <alignment horizontal="center" vertical="center" wrapText="1"/>
    </xf>
    <xf numFmtId="164" fontId="3" fillId="0" borderId="0" xfId="1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/>
    </xf>
    <xf numFmtId="164" fontId="3" fillId="0" borderId="0" xfId="1" applyFont="1" applyBorder="1" applyAlignment="1">
      <alignment vertic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2" borderId="16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164" fontId="6" fillId="0" borderId="6" xfId="1" applyFont="1" applyBorder="1" applyAlignment="1">
      <alignment vertical="center"/>
    </xf>
    <xf numFmtId="0" fontId="6" fillId="0" borderId="5" xfId="0" applyFont="1" applyBorder="1" applyAlignment="1">
      <alignment horizontal="center" vertical="top"/>
    </xf>
    <xf numFmtId="0" fontId="5" fillId="2" borderId="16" xfId="0" applyFont="1" applyFill="1" applyBorder="1" applyAlignment="1">
      <alignment horizontal="center" vertical="center" wrapText="1"/>
    </xf>
    <xf numFmtId="164" fontId="6" fillId="0" borderId="6" xfId="1" applyFont="1" applyBorder="1" applyAlignment="1">
      <alignment horizontal="center" vertical="center"/>
    </xf>
    <xf numFmtId="0" fontId="6" fillId="2" borderId="16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top" wrapText="1"/>
    </xf>
    <xf numFmtId="0" fontId="5" fillId="2" borderId="16" xfId="0" applyFont="1" applyFill="1" applyBorder="1" applyAlignment="1">
      <alignment horizontal="center" vertical="top" wrapText="1"/>
    </xf>
    <xf numFmtId="0" fontId="6" fillId="2" borderId="16" xfId="0" applyFont="1" applyFill="1" applyBorder="1"/>
    <xf numFmtId="0" fontId="6" fillId="2" borderId="16" xfId="0" applyFont="1" applyFill="1" applyBorder="1" applyAlignment="1">
      <alignment wrapText="1"/>
    </xf>
    <xf numFmtId="0" fontId="6" fillId="3" borderId="16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wrapText="1"/>
    </xf>
    <xf numFmtId="0" fontId="6" fillId="2" borderId="16" xfId="0" applyFont="1" applyFill="1" applyBorder="1" applyAlignment="1">
      <alignment horizontal="left"/>
    </xf>
    <xf numFmtId="0" fontId="5" fillId="2" borderId="16" xfId="0" applyFont="1" applyFill="1" applyBorder="1" applyAlignment="1">
      <alignment horizontal="left" wrapText="1"/>
    </xf>
    <xf numFmtId="0" fontId="6" fillId="2" borderId="16" xfId="0" applyFont="1" applyFill="1" applyBorder="1" applyAlignment="1">
      <alignment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vertical="center"/>
    </xf>
    <xf numFmtId="0" fontId="5" fillId="2" borderId="16" xfId="0" applyFont="1" applyFill="1" applyBorder="1" applyAlignment="1">
      <alignment vertical="center" wrapText="1"/>
    </xf>
    <xf numFmtId="0" fontId="6" fillId="3" borderId="16" xfId="0" applyNumberFormat="1" applyFont="1" applyFill="1" applyBorder="1" applyAlignment="1">
      <alignment horizontal="left" vertical="center" wrapText="1"/>
    </xf>
    <xf numFmtId="0" fontId="5" fillId="3" borderId="16" xfId="0" applyNumberFormat="1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vertical="center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2" fontId="6" fillId="2" borderId="16" xfId="0" applyNumberFormat="1" applyFont="1" applyFill="1" applyBorder="1" applyAlignment="1">
      <alignment horizontal="left" vertical="center" wrapText="1"/>
    </xf>
    <xf numFmtId="2" fontId="7" fillId="2" borderId="16" xfId="0" applyNumberFormat="1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top" wrapText="1"/>
    </xf>
    <xf numFmtId="0" fontId="6" fillId="2" borderId="16" xfId="0" applyFont="1" applyFill="1" applyBorder="1" applyAlignment="1"/>
    <xf numFmtId="0" fontId="6" fillId="0" borderId="11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 wrapText="1"/>
    </xf>
    <xf numFmtId="0" fontId="5" fillId="2" borderId="16" xfId="0" applyFont="1" applyFill="1" applyBorder="1" applyAlignment="1">
      <alignment horizontal="left"/>
    </xf>
    <xf numFmtId="164" fontId="6" fillId="0" borderId="17" xfId="1" applyFont="1" applyBorder="1" applyAlignment="1">
      <alignment horizontal="center" vertical="center"/>
    </xf>
    <xf numFmtId="164" fontId="6" fillId="0" borderId="18" xfId="1" applyFont="1" applyBorder="1" applyAlignment="1">
      <alignment horizontal="center" vertical="center"/>
    </xf>
    <xf numFmtId="164" fontId="6" fillId="0" borderId="19" xfId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 wrapText="1"/>
    </xf>
    <xf numFmtId="0" fontId="6" fillId="2" borderId="22" xfId="0" applyFont="1" applyFill="1" applyBorder="1" applyAlignment="1">
      <alignment horizontal="left" wrapText="1"/>
    </xf>
    <xf numFmtId="0" fontId="6" fillId="0" borderId="20" xfId="0" applyFont="1" applyBorder="1" applyAlignment="1">
      <alignment vertical="top"/>
    </xf>
    <xf numFmtId="0" fontId="6" fillId="0" borderId="21" xfId="0" applyFont="1" applyBorder="1"/>
    <xf numFmtId="0" fontId="5" fillId="2" borderId="23" xfId="0" applyFont="1" applyFill="1" applyBorder="1" applyAlignment="1">
      <alignment horizontal="right"/>
    </xf>
    <xf numFmtId="0" fontId="6" fillId="0" borderId="0" xfId="0" applyFont="1" applyAlignment="1">
      <alignment vertical="top"/>
    </xf>
    <xf numFmtId="0" fontId="6" fillId="0" borderId="0" xfId="0" applyFont="1"/>
    <xf numFmtId="0" fontId="6" fillId="2" borderId="0" xfId="0" applyFont="1" applyFill="1"/>
    <xf numFmtId="164" fontId="6" fillId="0" borderId="0" xfId="1" applyFont="1" applyBorder="1" applyAlignment="1">
      <alignment vertic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right"/>
    </xf>
    <xf numFmtId="164" fontId="5" fillId="0" borderId="24" xfId="1" applyFont="1" applyBorder="1" applyAlignment="1">
      <alignment horizontal="center" vertical="center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56"/>
  <sheetViews>
    <sheetView tabSelected="1" view="pageBreakPreview" topLeftCell="A2255" zoomScaleNormal="100" zoomScaleSheetLayoutView="100" workbookViewId="0">
      <selection activeCell="D2304" sqref="A2257:D2304"/>
    </sheetView>
  </sheetViews>
  <sheetFormatPr defaultRowHeight="15.75" x14ac:dyDescent="0.25"/>
  <cols>
    <col min="1" max="1" width="8.5703125" style="5" customWidth="1"/>
    <col min="2" max="2" width="39.140625" style="1" customWidth="1"/>
    <col min="3" max="3" width="65.140625" style="7" customWidth="1"/>
    <col min="4" max="4" width="20.7109375" style="13" customWidth="1"/>
    <col min="6" max="6" width="17.140625" style="9" customWidth="1"/>
    <col min="7" max="7" width="9.140625" style="2"/>
    <col min="8" max="8" width="22.5703125" style="2" customWidth="1"/>
    <col min="9" max="16384" width="9.140625" style="2"/>
  </cols>
  <sheetData>
    <row r="1" spans="1:8" ht="63" x14ac:dyDescent="0.25">
      <c r="C1" s="6" t="s">
        <v>4</v>
      </c>
    </row>
    <row r="2" spans="1:8" ht="15" x14ac:dyDescent="0.25">
      <c r="A2" s="14" t="s">
        <v>2107</v>
      </c>
      <c r="B2" s="15"/>
      <c r="C2" s="15"/>
    </row>
    <row r="3" spans="1:8" ht="15" x14ac:dyDescent="0.25">
      <c r="A3" s="15"/>
      <c r="B3" s="15"/>
      <c r="C3" s="15"/>
    </row>
    <row r="4" spans="1:8" ht="15" x14ac:dyDescent="0.25">
      <c r="A4" s="15"/>
      <c r="B4" s="15"/>
      <c r="C4" s="15"/>
    </row>
    <row r="5" spans="1:8" ht="15" x14ac:dyDescent="0.25">
      <c r="A5" s="15"/>
      <c r="B5" s="15"/>
      <c r="C5" s="15"/>
    </row>
    <row r="6" spans="1:8" ht="20.25" customHeight="1" x14ac:dyDescent="0.25">
      <c r="A6" s="15"/>
      <c r="B6" s="15"/>
      <c r="C6" s="15"/>
    </row>
    <row r="7" spans="1:8" ht="16.5" thickBot="1" x14ac:dyDescent="0.3"/>
    <row r="8" spans="1:8" ht="46.5" customHeight="1" x14ac:dyDescent="0.25">
      <c r="A8" s="16" t="s">
        <v>0</v>
      </c>
      <c r="B8" s="17" t="s">
        <v>2</v>
      </c>
      <c r="C8" s="18" t="s">
        <v>1</v>
      </c>
      <c r="D8" s="19" t="s">
        <v>2106</v>
      </c>
      <c r="H8" s="4"/>
    </row>
    <row r="9" spans="1:8" ht="15" customHeight="1" x14ac:dyDescent="0.25">
      <c r="A9" s="20"/>
      <c r="B9" s="21"/>
      <c r="C9" s="22"/>
      <c r="D9" s="23"/>
    </row>
    <row r="10" spans="1:8" ht="16.5" x14ac:dyDescent="0.25">
      <c r="A10" s="24">
        <v>1</v>
      </c>
      <c r="B10" s="25">
        <v>2</v>
      </c>
      <c r="C10" s="26">
        <v>3</v>
      </c>
      <c r="D10" s="27"/>
    </row>
    <row r="11" spans="1:8" ht="31.5" customHeight="1" x14ac:dyDescent="0.25">
      <c r="A11" s="28">
        <v>1</v>
      </c>
      <c r="B11" s="21" t="s">
        <v>2118</v>
      </c>
      <c r="C11" s="29" t="s">
        <v>288</v>
      </c>
      <c r="D11" s="30">
        <f>948981.3</f>
        <v>948981.3</v>
      </c>
    </row>
    <row r="12" spans="1:8" ht="16.5" x14ac:dyDescent="0.25">
      <c r="A12" s="28"/>
      <c r="B12" s="21"/>
      <c r="C12" s="31" t="s">
        <v>6</v>
      </c>
      <c r="D12" s="30"/>
    </row>
    <row r="13" spans="1:8" ht="16.5" x14ac:dyDescent="0.25">
      <c r="A13" s="28"/>
      <c r="B13" s="21"/>
      <c r="C13" s="31" t="s">
        <v>7</v>
      </c>
      <c r="D13" s="30"/>
    </row>
    <row r="14" spans="1:8" ht="16.5" x14ac:dyDescent="0.25">
      <c r="A14" s="28"/>
      <c r="B14" s="21"/>
      <c r="C14" s="31" t="s">
        <v>8</v>
      </c>
      <c r="D14" s="30"/>
    </row>
    <row r="15" spans="1:8" ht="16.5" x14ac:dyDescent="0.25">
      <c r="A15" s="28"/>
      <c r="B15" s="21"/>
      <c r="C15" s="31" t="s">
        <v>9</v>
      </c>
      <c r="D15" s="30"/>
    </row>
    <row r="16" spans="1:8" ht="16.5" x14ac:dyDescent="0.25">
      <c r="A16" s="28"/>
      <c r="B16" s="21"/>
      <c r="C16" s="31" t="s">
        <v>11</v>
      </c>
      <c r="D16" s="30"/>
    </row>
    <row r="17" spans="1:4" ht="16.5" x14ac:dyDescent="0.25">
      <c r="A17" s="28"/>
      <c r="B17" s="21"/>
      <c r="C17" s="31" t="s">
        <v>10</v>
      </c>
      <c r="D17" s="30"/>
    </row>
    <row r="18" spans="1:4" ht="16.5" x14ac:dyDescent="0.25">
      <c r="A18" s="28"/>
      <c r="B18" s="21"/>
      <c r="C18" s="31" t="s">
        <v>12</v>
      </c>
      <c r="D18" s="30"/>
    </row>
    <row r="19" spans="1:4" ht="16.5" x14ac:dyDescent="0.25">
      <c r="A19" s="28"/>
      <c r="B19" s="21"/>
      <c r="C19" s="31" t="s">
        <v>13</v>
      </c>
      <c r="D19" s="30"/>
    </row>
    <row r="20" spans="1:4" ht="16.5" x14ac:dyDescent="0.25">
      <c r="A20" s="28"/>
      <c r="B20" s="21"/>
      <c r="C20" s="31" t="s">
        <v>14</v>
      </c>
      <c r="D20" s="30"/>
    </row>
    <row r="21" spans="1:4" ht="16.5" x14ac:dyDescent="0.25">
      <c r="A21" s="28"/>
      <c r="B21" s="21"/>
      <c r="C21" s="31" t="s">
        <v>15</v>
      </c>
      <c r="D21" s="30"/>
    </row>
    <row r="22" spans="1:4" ht="16.5" x14ac:dyDescent="0.25">
      <c r="A22" s="28"/>
      <c r="B22" s="21"/>
      <c r="C22" s="31" t="s">
        <v>16</v>
      </c>
      <c r="D22" s="30"/>
    </row>
    <row r="23" spans="1:4" ht="16.5" x14ac:dyDescent="0.25">
      <c r="A23" s="28"/>
      <c r="B23" s="21"/>
      <c r="C23" s="31" t="s">
        <v>17</v>
      </c>
      <c r="D23" s="30"/>
    </row>
    <row r="24" spans="1:4" ht="16.5" x14ac:dyDescent="0.25">
      <c r="A24" s="28"/>
      <c r="B24" s="21"/>
      <c r="C24" s="31" t="s">
        <v>18</v>
      </c>
      <c r="D24" s="30"/>
    </row>
    <row r="25" spans="1:4" ht="16.5" x14ac:dyDescent="0.25">
      <c r="A25" s="28"/>
      <c r="B25" s="21"/>
      <c r="C25" s="31" t="s">
        <v>19</v>
      </c>
      <c r="D25" s="30"/>
    </row>
    <row r="26" spans="1:4" ht="16.5" x14ac:dyDescent="0.25">
      <c r="A26" s="28"/>
      <c r="B26" s="21"/>
      <c r="C26" s="31" t="s">
        <v>20</v>
      </c>
      <c r="D26" s="30"/>
    </row>
    <row r="27" spans="1:4" ht="16.5" x14ac:dyDescent="0.25">
      <c r="A27" s="28"/>
      <c r="B27" s="21"/>
      <c r="C27" s="31" t="s">
        <v>21</v>
      </c>
      <c r="D27" s="30"/>
    </row>
    <row r="28" spans="1:4" ht="16.5" x14ac:dyDescent="0.25">
      <c r="A28" s="28"/>
      <c r="B28" s="21"/>
      <c r="C28" s="31" t="s">
        <v>22</v>
      </c>
      <c r="D28" s="30"/>
    </row>
    <row r="29" spans="1:4" ht="16.5" x14ac:dyDescent="0.25">
      <c r="A29" s="28"/>
      <c r="B29" s="21"/>
      <c r="C29" s="32" t="s">
        <v>5</v>
      </c>
      <c r="D29" s="30"/>
    </row>
    <row r="30" spans="1:4" ht="33" x14ac:dyDescent="0.25">
      <c r="A30" s="28"/>
      <c r="B30" s="21"/>
      <c r="C30" s="33" t="s">
        <v>23</v>
      </c>
      <c r="D30" s="30"/>
    </row>
    <row r="31" spans="1:4" ht="16.5" x14ac:dyDescent="0.25">
      <c r="A31" s="28"/>
      <c r="B31" s="21"/>
      <c r="C31" s="31" t="s">
        <v>24</v>
      </c>
      <c r="D31" s="30"/>
    </row>
    <row r="32" spans="1:4" ht="16.5" x14ac:dyDescent="0.25">
      <c r="A32" s="28"/>
      <c r="B32" s="21"/>
      <c r="C32" s="31" t="s">
        <v>25</v>
      </c>
      <c r="D32" s="30"/>
    </row>
    <row r="33" spans="1:8" ht="16.5" x14ac:dyDescent="0.25">
      <c r="A33" s="28"/>
      <c r="B33" s="21"/>
      <c r="C33" s="31" t="s">
        <v>26</v>
      </c>
      <c r="D33" s="30"/>
    </row>
    <row r="34" spans="1:8" ht="16.5" x14ac:dyDescent="0.25">
      <c r="A34" s="28"/>
      <c r="B34" s="21"/>
      <c r="C34" s="31" t="s">
        <v>27</v>
      </c>
      <c r="D34" s="30"/>
    </row>
    <row r="35" spans="1:8" ht="16.5" x14ac:dyDescent="0.25">
      <c r="A35" s="28"/>
      <c r="B35" s="21"/>
      <c r="C35" s="31" t="s">
        <v>28</v>
      </c>
      <c r="D35" s="30"/>
    </row>
    <row r="36" spans="1:8" ht="16.5" x14ac:dyDescent="0.25">
      <c r="A36" s="28"/>
      <c r="B36" s="21"/>
      <c r="C36" s="31" t="s">
        <v>29</v>
      </c>
      <c r="D36" s="30"/>
    </row>
    <row r="37" spans="1:8" ht="16.5" x14ac:dyDescent="0.25">
      <c r="A37" s="28"/>
      <c r="B37" s="21"/>
      <c r="C37" s="31" t="s">
        <v>30</v>
      </c>
      <c r="D37" s="30"/>
    </row>
    <row r="38" spans="1:8" ht="16.5" x14ac:dyDescent="0.25">
      <c r="A38" s="28"/>
      <c r="B38" s="21"/>
      <c r="C38" s="31" t="s">
        <v>31</v>
      </c>
      <c r="D38" s="30"/>
    </row>
    <row r="39" spans="1:8" ht="16.5" x14ac:dyDescent="0.25">
      <c r="A39" s="28"/>
      <c r="B39" s="21"/>
      <c r="C39" s="31" t="s">
        <v>32</v>
      </c>
      <c r="D39" s="30"/>
    </row>
    <row r="40" spans="1:8" ht="33" x14ac:dyDescent="0.25">
      <c r="A40" s="28">
        <v>2</v>
      </c>
      <c r="B40" s="21"/>
      <c r="C40" s="29" t="s">
        <v>33</v>
      </c>
      <c r="D40" s="30">
        <f>983298.27</f>
        <v>983298.27</v>
      </c>
    </row>
    <row r="41" spans="1:8" ht="16.5" x14ac:dyDescent="0.25">
      <c r="A41" s="28"/>
      <c r="B41" s="21"/>
      <c r="C41" s="31" t="s">
        <v>34</v>
      </c>
      <c r="D41" s="30"/>
    </row>
    <row r="42" spans="1:8" ht="16.5" x14ac:dyDescent="0.25">
      <c r="A42" s="28"/>
      <c r="B42" s="21"/>
      <c r="C42" s="31" t="s">
        <v>35</v>
      </c>
      <c r="D42" s="30"/>
    </row>
    <row r="43" spans="1:8" ht="16.5" x14ac:dyDescent="0.25">
      <c r="A43" s="28"/>
      <c r="B43" s="21"/>
      <c r="C43" s="32" t="s">
        <v>5</v>
      </c>
      <c r="D43" s="30"/>
    </row>
    <row r="44" spans="1:8" ht="16.5" x14ac:dyDescent="0.25">
      <c r="A44" s="28"/>
      <c r="B44" s="21"/>
      <c r="C44" s="31" t="s">
        <v>36</v>
      </c>
      <c r="D44" s="30"/>
    </row>
    <row r="45" spans="1:8" ht="16.5" x14ac:dyDescent="0.25">
      <c r="A45" s="28"/>
      <c r="B45" s="21"/>
      <c r="C45" s="31" t="s">
        <v>37</v>
      </c>
      <c r="D45" s="30"/>
    </row>
    <row r="46" spans="1:8" ht="33" x14ac:dyDescent="0.25">
      <c r="A46" s="28">
        <v>3</v>
      </c>
      <c r="B46" s="21"/>
      <c r="C46" s="29" t="s">
        <v>287</v>
      </c>
      <c r="D46" s="30">
        <f>1095152.1</f>
        <v>1095152.1000000001</v>
      </c>
    </row>
    <row r="47" spans="1:8" ht="16.5" x14ac:dyDescent="0.25">
      <c r="A47" s="28"/>
      <c r="B47" s="21"/>
      <c r="C47" s="31" t="s">
        <v>39</v>
      </c>
      <c r="D47" s="30"/>
    </row>
    <row r="48" spans="1:8" ht="16.5" x14ac:dyDescent="0.25">
      <c r="A48" s="28"/>
      <c r="B48" s="21"/>
      <c r="C48" s="33" t="s">
        <v>40</v>
      </c>
      <c r="D48" s="30"/>
      <c r="F48" s="10"/>
      <c r="H48" s="3"/>
    </row>
    <row r="49" spans="1:8" ht="16.5" x14ac:dyDescent="0.25">
      <c r="A49" s="28"/>
      <c r="B49" s="21"/>
      <c r="C49" s="31" t="s">
        <v>41</v>
      </c>
      <c r="D49" s="30"/>
      <c r="F49" s="10"/>
    </row>
    <row r="50" spans="1:8" ht="16.5" x14ac:dyDescent="0.25">
      <c r="A50" s="28"/>
      <c r="B50" s="21"/>
      <c r="C50" s="31" t="s">
        <v>42</v>
      </c>
      <c r="D50" s="30"/>
      <c r="F50" s="10"/>
    </row>
    <row r="51" spans="1:8" ht="16.5" x14ac:dyDescent="0.25">
      <c r="A51" s="28"/>
      <c r="B51" s="21"/>
      <c r="C51" s="31" t="s">
        <v>43</v>
      </c>
      <c r="D51" s="30"/>
      <c r="F51" s="10"/>
    </row>
    <row r="52" spans="1:8" ht="16.5" x14ac:dyDescent="0.25">
      <c r="A52" s="28"/>
      <c r="B52" s="21"/>
      <c r="C52" s="31" t="s">
        <v>44</v>
      </c>
      <c r="D52" s="30"/>
      <c r="F52" s="10"/>
    </row>
    <row r="53" spans="1:8" ht="16.5" x14ac:dyDescent="0.25">
      <c r="A53" s="28"/>
      <c r="B53" s="21"/>
      <c r="C53" s="31" t="s">
        <v>45</v>
      </c>
      <c r="D53" s="30"/>
      <c r="F53" s="10"/>
    </row>
    <row r="54" spans="1:8" ht="15.75" customHeight="1" x14ac:dyDescent="0.25">
      <c r="A54" s="28"/>
      <c r="B54" s="21"/>
      <c r="C54" s="31" t="s">
        <v>46</v>
      </c>
      <c r="D54" s="30"/>
      <c r="F54" s="10"/>
    </row>
    <row r="55" spans="1:8" ht="16.5" x14ac:dyDescent="0.25">
      <c r="A55" s="28"/>
      <c r="B55" s="21"/>
      <c r="C55" s="31" t="s">
        <v>47</v>
      </c>
      <c r="D55" s="30"/>
      <c r="F55" s="10"/>
    </row>
    <row r="56" spans="1:8" ht="16.5" x14ac:dyDescent="0.25">
      <c r="A56" s="28"/>
      <c r="B56" s="21"/>
      <c r="C56" s="32" t="s">
        <v>38</v>
      </c>
      <c r="D56" s="30"/>
      <c r="F56" s="10"/>
    </row>
    <row r="57" spans="1:8" ht="16.5" x14ac:dyDescent="0.25">
      <c r="A57" s="28"/>
      <c r="B57" s="21"/>
      <c r="C57" s="31" t="s">
        <v>48</v>
      </c>
      <c r="D57" s="30"/>
      <c r="F57" s="10"/>
    </row>
    <row r="58" spans="1:8" ht="16.5" x14ac:dyDescent="0.25">
      <c r="A58" s="28"/>
      <c r="B58" s="21"/>
      <c r="C58" s="33" t="s">
        <v>49</v>
      </c>
      <c r="D58" s="30"/>
      <c r="F58" s="11"/>
      <c r="H58" s="3"/>
    </row>
    <row r="59" spans="1:8" ht="16.5" x14ac:dyDescent="0.25">
      <c r="A59" s="28"/>
      <c r="B59" s="21"/>
      <c r="C59" s="32" t="s">
        <v>5</v>
      </c>
      <c r="D59" s="30"/>
      <c r="F59" s="11"/>
    </row>
    <row r="60" spans="1:8" ht="16.5" x14ac:dyDescent="0.25">
      <c r="A60" s="28"/>
      <c r="B60" s="21"/>
      <c r="C60" s="31" t="s">
        <v>50</v>
      </c>
      <c r="D60" s="30"/>
      <c r="F60" s="11"/>
    </row>
    <row r="61" spans="1:8" ht="16.5" x14ac:dyDescent="0.25">
      <c r="A61" s="28"/>
      <c r="B61" s="21"/>
      <c r="C61" s="31" t="s">
        <v>51</v>
      </c>
      <c r="D61" s="30"/>
      <c r="F61" s="11"/>
    </row>
    <row r="62" spans="1:8" ht="15.75" customHeight="1" x14ac:dyDescent="0.25">
      <c r="A62" s="28"/>
      <c r="B62" s="21"/>
      <c r="C62" s="33" t="s">
        <v>52</v>
      </c>
      <c r="D62" s="30"/>
      <c r="F62" s="11"/>
    </row>
    <row r="63" spans="1:8" ht="16.5" x14ac:dyDescent="0.25">
      <c r="A63" s="28"/>
      <c r="B63" s="21"/>
      <c r="C63" s="31" t="s">
        <v>53</v>
      </c>
      <c r="D63" s="30"/>
      <c r="F63" s="11"/>
    </row>
    <row r="64" spans="1:8" ht="16.5" x14ac:dyDescent="0.25">
      <c r="A64" s="28"/>
      <c r="B64" s="21"/>
      <c r="C64" s="31" t="s">
        <v>54</v>
      </c>
      <c r="D64" s="30"/>
      <c r="F64" s="11"/>
    </row>
    <row r="65" spans="1:6" ht="16.5" x14ac:dyDescent="0.25">
      <c r="A65" s="28"/>
      <c r="B65" s="21"/>
      <c r="C65" s="31" t="s">
        <v>55</v>
      </c>
      <c r="D65" s="30"/>
      <c r="F65" s="11"/>
    </row>
    <row r="66" spans="1:6" ht="47.25" customHeight="1" x14ac:dyDescent="0.25">
      <c r="A66" s="34">
        <v>4</v>
      </c>
      <c r="B66" s="21"/>
      <c r="C66" s="35" t="s">
        <v>286</v>
      </c>
      <c r="D66" s="30">
        <f>1528217.83</f>
        <v>1528217.83</v>
      </c>
    </row>
    <row r="67" spans="1:6" ht="16.5" x14ac:dyDescent="0.25">
      <c r="A67" s="34"/>
      <c r="B67" s="21"/>
      <c r="C67" s="31" t="s">
        <v>56</v>
      </c>
      <c r="D67" s="30"/>
    </row>
    <row r="68" spans="1:6" ht="16.5" x14ac:dyDescent="0.25">
      <c r="A68" s="34"/>
      <c r="B68" s="21"/>
      <c r="C68" s="36" t="s">
        <v>57</v>
      </c>
      <c r="D68" s="30"/>
    </row>
    <row r="69" spans="1:6" ht="16.5" x14ac:dyDescent="0.25">
      <c r="A69" s="34"/>
      <c r="B69" s="21"/>
      <c r="C69" s="37" t="s">
        <v>58</v>
      </c>
      <c r="D69" s="30"/>
    </row>
    <row r="70" spans="1:6" ht="33" x14ac:dyDescent="0.25">
      <c r="A70" s="28">
        <v>5</v>
      </c>
      <c r="B70" s="21"/>
      <c r="C70" s="29" t="s">
        <v>285</v>
      </c>
      <c r="D70" s="30">
        <f>2501411.37</f>
        <v>2501411.37</v>
      </c>
    </row>
    <row r="71" spans="1:6" ht="16.5" x14ac:dyDescent="0.25">
      <c r="A71" s="28"/>
      <c r="B71" s="21"/>
      <c r="C71" s="31" t="s">
        <v>59</v>
      </c>
      <c r="D71" s="30"/>
    </row>
    <row r="72" spans="1:6" ht="16.5" x14ac:dyDescent="0.25">
      <c r="A72" s="28"/>
      <c r="B72" s="21"/>
      <c r="C72" s="36" t="s">
        <v>60</v>
      </c>
      <c r="D72" s="30"/>
    </row>
    <row r="73" spans="1:6" ht="16.5" x14ac:dyDescent="0.25">
      <c r="A73" s="28"/>
      <c r="B73" s="21"/>
      <c r="C73" s="36" t="s">
        <v>61</v>
      </c>
      <c r="D73" s="30"/>
    </row>
    <row r="74" spans="1:6" ht="16.5" x14ac:dyDescent="0.25">
      <c r="A74" s="28"/>
      <c r="B74" s="21"/>
      <c r="C74" s="37" t="s">
        <v>62</v>
      </c>
      <c r="D74" s="30"/>
    </row>
    <row r="75" spans="1:6" ht="16.5" x14ac:dyDescent="0.25">
      <c r="A75" s="28"/>
      <c r="B75" s="21"/>
      <c r="C75" s="37" t="s">
        <v>63</v>
      </c>
      <c r="D75" s="30"/>
    </row>
    <row r="76" spans="1:6" ht="16.5" x14ac:dyDescent="0.25">
      <c r="A76" s="28"/>
      <c r="B76" s="21"/>
      <c r="C76" s="37" t="s">
        <v>64</v>
      </c>
      <c r="D76" s="30"/>
    </row>
    <row r="77" spans="1:6" ht="16.5" x14ac:dyDescent="0.25">
      <c r="A77" s="28"/>
      <c r="B77" s="21"/>
      <c r="C77" s="37" t="s">
        <v>65</v>
      </c>
      <c r="D77" s="30"/>
    </row>
    <row r="78" spans="1:6" ht="16.5" x14ac:dyDescent="0.25">
      <c r="A78" s="28"/>
      <c r="B78" s="21"/>
      <c r="C78" s="37" t="s">
        <v>66</v>
      </c>
      <c r="D78" s="30"/>
    </row>
    <row r="79" spans="1:6" ht="16.5" x14ac:dyDescent="0.25">
      <c r="A79" s="28"/>
      <c r="B79" s="21"/>
      <c r="C79" s="37" t="s">
        <v>67</v>
      </c>
      <c r="D79" s="30"/>
    </row>
    <row r="80" spans="1:6" ht="16.5" x14ac:dyDescent="0.25">
      <c r="A80" s="28"/>
      <c r="B80" s="21"/>
      <c r="C80" s="37" t="s">
        <v>68</v>
      </c>
      <c r="D80" s="30"/>
    </row>
    <row r="81" spans="1:4" ht="14.25" customHeight="1" x14ac:dyDescent="0.25">
      <c r="A81" s="28"/>
      <c r="B81" s="21"/>
      <c r="C81" s="37" t="s">
        <v>69</v>
      </c>
      <c r="D81" s="30"/>
    </row>
    <row r="82" spans="1:4" ht="16.5" x14ac:dyDescent="0.25">
      <c r="A82" s="28"/>
      <c r="B82" s="21"/>
      <c r="C82" s="31" t="s">
        <v>70</v>
      </c>
      <c r="D82" s="30"/>
    </row>
    <row r="83" spans="1:4" ht="16.5" x14ac:dyDescent="0.25">
      <c r="A83" s="28"/>
      <c r="B83" s="21"/>
      <c r="C83" s="37" t="s">
        <v>71</v>
      </c>
      <c r="D83" s="30"/>
    </row>
    <row r="84" spans="1:4" ht="16.5" x14ac:dyDescent="0.25">
      <c r="A84" s="28"/>
      <c r="B84" s="21"/>
      <c r="C84" s="33" t="s">
        <v>72</v>
      </c>
      <c r="D84" s="30"/>
    </row>
    <row r="85" spans="1:4" ht="16.5" x14ac:dyDescent="0.25">
      <c r="A85" s="28"/>
      <c r="B85" s="21"/>
      <c r="C85" s="33" t="s">
        <v>73</v>
      </c>
      <c r="D85" s="30"/>
    </row>
    <row r="86" spans="1:4" ht="16.5" x14ac:dyDescent="0.25">
      <c r="A86" s="28"/>
      <c r="B86" s="21"/>
      <c r="C86" s="33" t="s">
        <v>74</v>
      </c>
      <c r="D86" s="30"/>
    </row>
    <row r="87" spans="1:4" ht="16.5" x14ac:dyDescent="0.25">
      <c r="A87" s="28"/>
      <c r="B87" s="21"/>
      <c r="C87" s="31" t="s">
        <v>75</v>
      </c>
      <c r="D87" s="30"/>
    </row>
    <row r="88" spans="1:4" ht="16.5" x14ac:dyDescent="0.25">
      <c r="A88" s="28"/>
      <c r="B88" s="21"/>
      <c r="C88" s="31" t="s">
        <v>76</v>
      </c>
      <c r="D88" s="30"/>
    </row>
    <row r="89" spans="1:4" ht="33" x14ac:dyDescent="0.25">
      <c r="A89" s="28">
        <v>6</v>
      </c>
      <c r="B89" s="21"/>
      <c r="C89" s="29" t="s">
        <v>284</v>
      </c>
      <c r="D89" s="30">
        <f>1059058.01</f>
        <v>1059058.01</v>
      </c>
    </row>
    <row r="90" spans="1:4" ht="16.5" x14ac:dyDescent="0.25">
      <c r="A90" s="28"/>
      <c r="B90" s="21"/>
      <c r="C90" s="31" t="s">
        <v>77</v>
      </c>
      <c r="D90" s="30"/>
    </row>
    <row r="91" spans="1:4" ht="16.5" x14ac:dyDescent="0.25">
      <c r="A91" s="28"/>
      <c r="B91" s="21"/>
      <c r="C91" s="33" t="s">
        <v>78</v>
      </c>
      <c r="D91" s="30"/>
    </row>
    <row r="92" spans="1:4" ht="16.5" x14ac:dyDescent="0.25">
      <c r="A92" s="28"/>
      <c r="B92" s="21"/>
      <c r="C92" s="33" t="s">
        <v>80</v>
      </c>
      <c r="D92" s="30"/>
    </row>
    <row r="93" spans="1:4" ht="16.5" x14ac:dyDescent="0.25">
      <c r="A93" s="28"/>
      <c r="B93" s="21"/>
      <c r="C93" s="31" t="s">
        <v>79</v>
      </c>
      <c r="D93" s="30"/>
    </row>
    <row r="94" spans="1:4" ht="16.5" x14ac:dyDescent="0.25">
      <c r="A94" s="28"/>
      <c r="B94" s="21"/>
      <c r="C94" s="33" t="s">
        <v>81</v>
      </c>
      <c r="D94" s="30"/>
    </row>
    <row r="95" spans="1:4" ht="16.5" x14ac:dyDescent="0.25">
      <c r="A95" s="28"/>
      <c r="B95" s="21"/>
      <c r="C95" s="33" t="s">
        <v>82</v>
      </c>
      <c r="D95" s="30"/>
    </row>
    <row r="96" spans="1:4" ht="16.5" x14ac:dyDescent="0.25">
      <c r="A96" s="28"/>
      <c r="B96" s="21"/>
      <c r="C96" s="38" t="s">
        <v>83</v>
      </c>
      <c r="D96" s="30"/>
    </row>
    <row r="97" spans="1:4" ht="16.5" x14ac:dyDescent="0.25">
      <c r="A97" s="28"/>
      <c r="B97" s="21"/>
      <c r="C97" s="38" t="s">
        <v>84</v>
      </c>
      <c r="D97" s="30"/>
    </row>
    <row r="98" spans="1:4" ht="16.5" x14ac:dyDescent="0.25">
      <c r="A98" s="28"/>
      <c r="B98" s="21"/>
      <c r="C98" s="38" t="s">
        <v>85</v>
      </c>
      <c r="D98" s="30"/>
    </row>
    <row r="99" spans="1:4" ht="16.5" x14ac:dyDescent="0.25">
      <c r="A99" s="28"/>
      <c r="B99" s="21"/>
      <c r="C99" s="38" t="s">
        <v>86</v>
      </c>
      <c r="D99" s="30"/>
    </row>
    <row r="100" spans="1:4" ht="33" x14ac:dyDescent="0.25">
      <c r="A100" s="28">
        <v>7</v>
      </c>
      <c r="B100" s="21"/>
      <c r="C100" s="39" t="s">
        <v>283</v>
      </c>
      <c r="D100" s="30">
        <v>1091207.08</v>
      </c>
    </row>
    <row r="101" spans="1:4" ht="16.5" x14ac:dyDescent="0.25">
      <c r="A101" s="28"/>
      <c r="B101" s="21"/>
      <c r="C101" s="40" t="s">
        <v>87</v>
      </c>
      <c r="D101" s="30"/>
    </row>
    <row r="102" spans="1:4" ht="16.5" x14ac:dyDescent="0.25">
      <c r="A102" s="28"/>
      <c r="B102" s="21"/>
      <c r="C102" s="40" t="s">
        <v>88</v>
      </c>
      <c r="D102" s="30"/>
    </row>
    <row r="103" spans="1:4" ht="16.5" x14ac:dyDescent="0.25">
      <c r="A103" s="28"/>
      <c r="B103" s="21"/>
      <c r="C103" s="40" t="s">
        <v>41</v>
      </c>
      <c r="D103" s="30"/>
    </row>
    <row r="104" spans="1:4" ht="16.5" x14ac:dyDescent="0.25">
      <c r="A104" s="28"/>
      <c r="B104" s="21"/>
      <c r="C104" s="33" t="s">
        <v>89</v>
      </c>
      <c r="D104" s="30"/>
    </row>
    <row r="105" spans="1:4" ht="16.5" x14ac:dyDescent="0.25">
      <c r="A105" s="28"/>
      <c r="B105" s="21"/>
      <c r="C105" s="33" t="s">
        <v>90</v>
      </c>
      <c r="D105" s="30"/>
    </row>
    <row r="106" spans="1:4" ht="16.5" x14ac:dyDescent="0.25">
      <c r="A106" s="28"/>
      <c r="B106" s="21"/>
      <c r="C106" s="31" t="s">
        <v>91</v>
      </c>
      <c r="D106" s="30"/>
    </row>
    <row r="107" spans="1:4" ht="16.5" x14ac:dyDescent="0.25">
      <c r="A107" s="28"/>
      <c r="B107" s="21"/>
      <c r="C107" s="31" t="s">
        <v>92</v>
      </c>
      <c r="D107" s="30"/>
    </row>
    <row r="108" spans="1:4" ht="16.5" x14ac:dyDescent="0.25">
      <c r="A108" s="28"/>
      <c r="B108" s="21"/>
      <c r="C108" s="31" t="s">
        <v>93</v>
      </c>
      <c r="D108" s="30"/>
    </row>
    <row r="109" spans="1:4" ht="16.5" x14ac:dyDescent="0.25">
      <c r="A109" s="28"/>
      <c r="B109" s="21"/>
      <c r="C109" s="31" t="s">
        <v>94</v>
      </c>
      <c r="D109" s="30"/>
    </row>
    <row r="110" spans="1:4" ht="16.5" x14ac:dyDescent="0.25">
      <c r="A110" s="28"/>
      <c r="B110" s="21"/>
      <c r="C110" s="33" t="s">
        <v>95</v>
      </c>
      <c r="D110" s="30"/>
    </row>
    <row r="111" spans="1:4" ht="16.5" x14ac:dyDescent="0.25">
      <c r="A111" s="28"/>
      <c r="B111" s="21"/>
      <c r="C111" s="33" t="s">
        <v>96</v>
      </c>
      <c r="D111" s="30"/>
    </row>
    <row r="112" spans="1:4" ht="16.5" x14ac:dyDescent="0.25">
      <c r="A112" s="28"/>
      <c r="B112" s="21"/>
      <c r="C112" s="31" t="s">
        <v>97</v>
      </c>
      <c r="D112" s="30"/>
    </row>
    <row r="113" spans="1:4" ht="16.5" x14ac:dyDescent="0.25">
      <c r="A113" s="28"/>
      <c r="B113" s="21"/>
      <c r="C113" s="33" t="s">
        <v>98</v>
      </c>
      <c r="D113" s="30"/>
    </row>
    <row r="114" spans="1:4" ht="16.5" x14ac:dyDescent="0.25">
      <c r="A114" s="28"/>
      <c r="B114" s="21"/>
      <c r="C114" s="33" t="s">
        <v>99</v>
      </c>
      <c r="D114" s="30"/>
    </row>
    <row r="115" spans="1:4" ht="16.5" x14ac:dyDescent="0.25">
      <c r="A115" s="28"/>
      <c r="B115" s="21"/>
      <c r="C115" s="31" t="s">
        <v>18</v>
      </c>
      <c r="D115" s="30"/>
    </row>
    <row r="116" spans="1:4" ht="66" x14ac:dyDescent="0.25">
      <c r="A116" s="28">
        <v>8</v>
      </c>
      <c r="B116" s="21"/>
      <c r="C116" s="29" t="s">
        <v>282</v>
      </c>
      <c r="D116" s="30">
        <f>440380.1</f>
        <v>440380.1</v>
      </c>
    </row>
    <row r="117" spans="1:4" ht="16.5" x14ac:dyDescent="0.25">
      <c r="A117" s="28"/>
      <c r="B117" s="21"/>
      <c r="C117" s="41" t="s">
        <v>5</v>
      </c>
      <c r="D117" s="30"/>
    </row>
    <row r="118" spans="1:4" ht="16.5" x14ac:dyDescent="0.25">
      <c r="A118" s="28"/>
      <c r="B118" s="21"/>
      <c r="C118" s="36" t="s">
        <v>100</v>
      </c>
      <c r="D118" s="30"/>
    </row>
    <row r="119" spans="1:4" ht="16.5" x14ac:dyDescent="0.25">
      <c r="A119" s="28"/>
      <c r="B119" s="21"/>
      <c r="C119" s="36" t="s">
        <v>101</v>
      </c>
      <c r="D119" s="30"/>
    </row>
    <row r="120" spans="1:4" ht="16.5" x14ac:dyDescent="0.25">
      <c r="A120" s="28"/>
      <c r="B120" s="21"/>
      <c r="C120" s="36" t="s">
        <v>102</v>
      </c>
      <c r="D120" s="30"/>
    </row>
    <row r="121" spans="1:4" ht="16.5" x14ac:dyDescent="0.25">
      <c r="A121" s="28"/>
      <c r="B121" s="21"/>
      <c r="C121" s="37" t="s">
        <v>103</v>
      </c>
      <c r="D121" s="30"/>
    </row>
    <row r="122" spans="1:4" ht="16.5" x14ac:dyDescent="0.25">
      <c r="A122" s="28"/>
      <c r="B122" s="21"/>
      <c r="C122" s="31" t="s">
        <v>104</v>
      </c>
      <c r="D122" s="30"/>
    </row>
    <row r="123" spans="1:4" ht="16.5" x14ac:dyDescent="0.25">
      <c r="A123" s="28"/>
      <c r="B123" s="21"/>
      <c r="C123" s="37" t="s">
        <v>105</v>
      </c>
      <c r="D123" s="30"/>
    </row>
    <row r="124" spans="1:4" ht="16.5" x14ac:dyDescent="0.25">
      <c r="A124" s="28"/>
      <c r="B124" s="21"/>
      <c r="C124" s="37" t="s">
        <v>106</v>
      </c>
      <c r="D124" s="30"/>
    </row>
    <row r="125" spans="1:4" ht="16.5" x14ac:dyDescent="0.25">
      <c r="A125" s="28"/>
      <c r="B125" s="21"/>
      <c r="C125" s="37" t="s">
        <v>107</v>
      </c>
      <c r="D125" s="30"/>
    </row>
    <row r="126" spans="1:4" ht="16.5" x14ac:dyDescent="0.25">
      <c r="A126" s="28"/>
      <c r="B126" s="21"/>
      <c r="C126" s="37" t="s">
        <v>108</v>
      </c>
      <c r="D126" s="30"/>
    </row>
    <row r="127" spans="1:4" ht="16.5" x14ac:dyDescent="0.25">
      <c r="A127" s="28"/>
      <c r="B127" s="21"/>
      <c r="C127" s="42" t="s">
        <v>109</v>
      </c>
      <c r="D127" s="30"/>
    </row>
    <row r="128" spans="1:4" ht="33" x14ac:dyDescent="0.25">
      <c r="A128" s="28">
        <v>9</v>
      </c>
      <c r="B128" s="21"/>
      <c r="C128" s="29" t="s">
        <v>281</v>
      </c>
      <c r="D128" s="30">
        <f>8177150.07</f>
        <v>8177150.0700000003</v>
      </c>
    </row>
    <row r="129" spans="1:4" ht="16.5" x14ac:dyDescent="0.25">
      <c r="A129" s="28"/>
      <c r="B129" s="21"/>
      <c r="C129" s="31" t="s">
        <v>649</v>
      </c>
      <c r="D129" s="30"/>
    </row>
    <row r="130" spans="1:4" ht="16.5" x14ac:dyDescent="0.25">
      <c r="A130" s="28"/>
      <c r="B130" s="21"/>
      <c r="C130" s="36" t="s">
        <v>650</v>
      </c>
      <c r="D130" s="30"/>
    </row>
    <row r="131" spans="1:4" ht="16.5" x14ac:dyDescent="0.25">
      <c r="A131" s="28"/>
      <c r="B131" s="21"/>
      <c r="C131" s="31" t="s">
        <v>651</v>
      </c>
      <c r="D131" s="30"/>
    </row>
    <row r="132" spans="1:4" ht="16.5" x14ac:dyDescent="0.25">
      <c r="A132" s="28"/>
      <c r="B132" s="21"/>
      <c r="C132" s="31" t="s">
        <v>652</v>
      </c>
      <c r="D132" s="30"/>
    </row>
    <row r="133" spans="1:4" ht="16.5" x14ac:dyDescent="0.25">
      <c r="A133" s="28"/>
      <c r="B133" s="21"/>
      <c r="C133" s="36" t="s">
        <v>110</v>
      </c>
      <c r="D133" s="30"/>
    </row>
    <row r="134" spans="1:4" ht="16.5" x14ac:dyDescent="0.25">
      <c r="A134" s="28"/>
      <c r="B134" s="21"/>
      <c r="C134" s="36" t="s">
        <v>111</v>
      </c>
      <c r="D134" s="30"/>
    </row>
    <row r="135" spans="1:4" ht="16.5" x14ac:dyDescent="0.25">
      <c r="A135" s="28"/>
      <c r="B135" s="21"/>
      <c r="C135" s="36" t="s">
        <v>653</v>
      </c>
      <c r="D135" s="30"/>
    </row>
    <row r="136" spans="1:4" ht="16.5" x14ac:dyDescent="0.25">
      <c r="A136" s="28"/>
      <c r="B136" s="21"/>
      <c r="C136" s="36" t="s">
        <v>654</v>
      </c>
      <c r="D136" s="30"/>
    </row>
    <row r="137" spans="1:4" ht="33" x14ac:dyDescent="0.25">
      <c r="A137" s="28">
        <v>10</v>
      </c>
      <c r="B137" s="21"/>
      <c r="C137" s="29" t="s">
        <v>280</v>
      </c>
      <c r="D137" s="30">
        <f>3255901.2</f>
        <v>3255901.2</v>
      </c>
    </row>
    <row r="138" spans="1:4" ht="18" customHeight="1" x14ac:dyDescent="0.25">
      <c r="A138" s="28"/>
      <c r="B138" s="21"/>
      <c r="C138" s="42" t="s">
        <v>113</v>
      </c>
      <c r="D138" s="30"/>
    </row>
    <row r="139" spans="1:4" ht="16.5" x14ac:dyDescent="0.25">
      <c r="A139" s="28"/>
      <c r="B139" s="21"/>
      <c r="C139" s="31" t="s">
        <v>114</v>
      </c>
      <c r="D139" s="30"/>
    </row>
    <row r="140" spans="1:4" ht="16.5" x14ac:dyDescent="0.25">
      <c r="A140" s="28"/>
      <c r="B140" s="21"/>
      <c r="C140" s="43" t="s">
        <v>115</v>
      </c>
      <c r="D140" s="30"/>
    </row>
    <row r="141" spans="1:4" ht="16.5" x14ac:dyDescent="0.25">
      <c r="A141" s="28"/>
      <c r="B141" s="21"/>
      <c r="C141" s="42" t="s">
        <v>116</v>
      </c>
      <c r="D141" s="30"/>
    </row>
    <row r="142" spans="1:4" ht="17.25" customHeight="1" x14ac:dyDescent="0.25">
      <c r="A142" s="28"/>
      <c r="B142" s="21"/>
      <c r="C142" s="44" t="s">
        <v>5</v>
      </c>
      <c r="D142" s="30"/>
    </row>
    <row r="143" spans="1:4" ht="33" x14ac:dyDescent="0.25">
      <c r="A143" s="28"/>
      <c r="B143" s="21"/>
      <c r="C143" s="33" t="s">
        <v>117</v>
      </c>
      <c r="D143" s="30"/>
    </row>
    <row r="144" spans="1:4" ht="16.5" x14ac:dyDescent="0.25">
      <c r="A144" s="28"/>
      <c r="B144" s="21"/>
      <c r="C144" s="31" t="s">
        <v>118</v>
      </c>
      <c r="D144" s="30"/>
    </row>
    <row r="145" spans="1:4" ht="16.5" x14ac:dyDescent="0.25">
      <c r="A145" s="28"/>
      <c r="B145" s="21"/>
      <c r="C145" s="43" t="s">
        <v>119</v>
      </c>
      <c r="D145" s="30"/>
    </row>
    <row r="146" spans="1:4" ht="15.75" customHeight="1" x14ac:dyDescent="0.25">
      <c r="A146" s="28"/>
      <c r="B146" s="21"/>
      <c r="C146" s="31" t="s">
        <v>120</v>
      </c>
      <c r="D146" s="30"/>
    </row>
    <row r="147" spans="1:4" ht="15.75" customHeight="1" x14ac:dyDescent="0.25">
      <c r="A147" s="28"/>
      <c r="B147" s="21"/>
      <c r="C147" s="31" t="s">
        <v>121</v>
      </c>
      <c r="D147" s="30"/>
    </row>
    <row r="148" spans="1:4" ht="15.75" customHeight="1" x14ac:dyDescent="0.25">
      <c r="A148" s="28"/>
      <c r="B148" s="21"/>
      <c r="C148" s="31" t="s">
        <v>122</v>
      </c>
      <c r="D148" s="30"/>
    </row>
    <row r="149" spans="1:4" ht="15.75" customHeight="1" x14ac:dyDescent="0.25">
      <c r="A149" s="28"/>
      <c r="B149" s="21"/>
      <c r="C149" s="31" t="s">
        <v>123</v>
      </c>
      <c r="D149" s="30"/>
    </row>
    <row r="150" spans="1:4" ht="15.75" customHeight="1" x14ac:dyDescent="0.25">
      <c r="A150" s="28"/>
      <c r="B150" s="21"/>
      <c r="C150" s="31" t="s">
        <v>101</v>
      </c>
      <c r="D150" s="30"/>
    </row>
    <row r="151" spans="1:4" ht="15.75" customHeight="1" x14ac:dyDescent="0.25">
      <c r="A151" s="28"/>
      <c r="B151" s="21"/>
      <c r="C151" s="31" t="s">
        <v>124</v>
      </c>
      <c r="D151" s="30"/>
    </row>
    <row r="152" spans="1:4" ht="15.75" customHeight="1" x14ac:dyDescent="0.25">
      <c r="A152" s="28"/>
      <c r="B152" s="21"/>
      <c r="C152" s="31" t="s">
        <v>125</v>
      </c>
      <c r="D152" s="30"/>
    </row>
    <row r="153" spans="1:4" ht="15.75" customHeight="1" x14ac:dyDescent="0.25">
      <c r="A153" s="28"/>
      <c r="B153" s="21"/>
      <c r="C153" s="31" t="s">
        <v>126</v>
      </c>
      <c r="D153" s="30"/>
    </row>
    <row r="154" spans="1:4" ht="16.5" x14ac:dyDescent="0.25">
      <c r="A154" s="28"/>
      <c r="B154" s="21"/>
      <c r="C154" s="33" t="s">
        <v>127</v>
      </c>
      <c r="D154" s="30"/>
    </row>
    <row r="155" spans="1:4" ht="16.5" x14ac:dyDescent="0.25">
      <c r="A155" s="28"/>
      <c r="B155" s="21"/>
      <c r="C155" s="33" t="s">
        <v>128</v>
      </c>
      <c r="D155" s="30"/>
    </row>
    <row r="156" spans="1:4" ht="16.5" x14ac:dyDescent="0.25">
      <c r="A156" s="28"/>
      <c r="B156" s="21"/>
      <c r="C156" s="31" t="s">
        <v>129</v>
      </c>
      <c r="D156" s="30"/>
    </row>
    <row r="157" spans="1:4" ht="16.5" x14ac:dyDescent="0.25">
      <c r="A157" s="28"/>
      <c r="B157" s="21"/>
      <c r="C157" s="33" t="s">
        <v>130</v>
      </c>
      <c r="D157" s="30"/>
    </row>
    <row r="158" spans="1:4" ht="16.5" x14ac:dyDescent="0.25">
      <c r="A158" s="28"/>
      <c r="B158" s="21"/>
      <c r="C158" s="31" t="s">
        <v>131</v>
      </c>
      <c r="D158" s="30"/>
    </row>
    <row r="159" spans="1:4" ht="16.5" x14ac:dyDescent="0.25">
      <c r="A159" s="28"/>
      <c r="B159" s="21"/>
      <c r="C159" s="43" t="s">
        <v>132</v>
      </c>
      <c r="D159" s="30"/>
    </row>
    <row r="160" spans="1:4" ht="15.75" customHeight="1" x14ac:dyDescent="0.25">
      <c r="A160" s="28"/>
      <c r="B160" s="21"/>
      <c r="C160" s="31" t="s">
        <v>18</v>
      </c>
      <c r="D160" s="30"/>
    </row>
    <row r="161" spans="1:4" ht="49.5" x14ac:dyDescent="0.25">
      <c r="A161" s="28">
        <v>11</v>
      </c>
      <c r="B161" s="21"/>
      <c r="C161" s="29" t="s">
        <v>279</v>
      </c>
      <c r="D161" s="30">
        <f>432648.04</f>
        <v>432648.04</v>
      </c>
    </row>
    <row r="162" spans="1:4" ht="15.75" customHeight="1" x14ac:dyDescent="0.25">
      <c r="A162" s="28"/>
      <c r="B162" s="21"/>
      <c r="C162" s="32" t="s">
        <v>38</v>
      </c>
      <c r="D162" s="30"/>
    </row>
    <row r="163" spans="1:4" ht="15.75" customHeight="1" x14ac:dyDescent="0.25">
      <c r="A163" s="28"/>
      <c r="B163" s="21"/>
      <c r="C163" s="31" t="s">
        <v>133</v>
      </c>
      <c r="D163" s="30"/>
    </row>
    <row r="164" spans="1:4" ht="15.75" customHeight="1" x14ac:dyDescent="0.25">
      <c r="A164" s="28"/>
      <c r="B164" s="21"/>
      <c r="C164" s="31" t="s">
        <v>134</v>
      </c>
      <c r="D164" s="30"/>
    </row>
    <row r="165" spans="1:4" ht="15.75" customHeight="1" x14ac:dyDescent="0.25">
      <c r="A165" s="28"/>
      <c r="B165" s="21"/>
      <c r="C165" s="31" t="s">
        <v>135</v>
      </c>
      <c r="D165" s="30"/>
    </row>
    <row r="166" spans="1:4" ht="15.75" customHeight="1" x14ac:dyDescent="0.25">
      <c r="A166" s="28"/>
      <c r="B166" s="21"/>
      <c r="C166" s="31" t="s">
        <v>136</v>
      </c>
      <c r="D166" s="30"/>
    </row>
    <row r="167" spans="1:4" ht="15.75" customHeight="1" x14ac:dyDescent="0.25">
      <c r="A167" s="28"/>
      <c r="B167" s="21"/>
      <c r="C167" s="31" t="s">
        <v>137</v>
      </c>
      <c r="D167" s="30"/>
    </row>
    <row r="168" spans="1:4" ht="15.75" customHeight="1" x14ac:dyDescent="0.25">
      <c r="A168" s="28"/>
      <c r="B168" s="21"/>
      <c r="C168" s="31" t="s">
        <v>138</v>
      </c>
      <c r="D168" s="30"/>
    </row>
    <row r="169" spans="1:4" ht="15.75" customHeight="1" x14ac:dyDescent="0.25">
      <c r="A169" s="28"/>
      <c r="B169" s="21"/>
      <c r="C169" s="31" t="s">
        <v>139</v>
      </c>
      <c r="D169" s="30"/>
    </row>
    <row r="170" spans="1:4" ht="16.5" x14ac:dyDescent="0.25">
      <c r="A170" s="28"/>
      <c r="B170" s="21"/>
      <c r="C170" s="33" t="s">
        <v>73</v>
      </c>
      <c r="D170" s="30"/>
    </row>
    <row r="171" spans="1:4" ht="16.5" x14ac:dyDescent="0.25">
      <c r="A171" s="28"/>
      <c r="B171" s="21"/>
      <c r="C171" s="45" t="s">
        <v>75</v>
      </c>
      <c r="D171" s="30"/>
    </row>
    <row r="172" spans="1:4" ht="16.5" x14ac:dyDescent="0.25">
      <c r="A172" s="28"/>
      <c r="B172" s="21"/>
      <c r="C172" s="45" t="s">
        <v>140</v>
      </c>
      <c r="D172" s="30"/>
    </row>
    <row r="173" spans="1:4" ht="16.5" x14ac:dyDescent="0.25">
      <c r="A173" s="28"/>
      <c r="B173" s="21"/>
      <c r="C173" s="45" t="s">
        <v>93</v>
      </c>
      <c r="D173" s="30"/>
    </row>
    <row r="174" spans="1:4" ht="16.5" x14ac:dyDescent="0.25">
      <c r="A174" s="28"/>
      <c r="B174" s="21"/>
      <c r="C174" s="41" t="s">
        <v>112</v>
      </c>
      <c r="D174" s="30"/>
    </row>
    <row r="175" spans="1:4" ht="16.5" x14ac:dyDescent="0.25">
      <c r="A175" s="28"/>
      <c r="B175" s="21"/>
      <c r="C175" s="31" t="s">
        <v>141</v>
      </c>
      <c r="D175" s="30"/>
    </row>
    <row r="176" spans="1:4" ht="16.5" x14ac:dyDescent="0.25">
      <c r="A176" s="28"/>
      <c r="B176" s="21"/>
      <c r="C176" s="36" t="s">
        <v>142</v>
      </c>
      <c r="D176" s="30"/>
    </row>
    <row r="177" spans="1:4" ht="16.5" x14ac:dyDescent="0.25">
      <c r="A177" s="28"/>
      <c r="B177" s="21"/>
      <c r="C177" s="36" t="s">
        <v>143</v>
      </c>
      <c r="D177" s="30"/>
    </row>
    <row r="178" spans="1:4" ht="15.75" customHeight="1" x14ac:dyDescent="0.25">
      <c r="A178" s="28"/>
      <c r="B178" s="21"/>
      <c r="C178" s="31" t="s">
        <v>144</v>
      </c>
      <c r="D178" s="30"/>
    </row>
    <row r="179" spans="1:4" ht="16.5" x14ac:dyDescent="0.25">
      <c r="A179" s="28"/>
      <c r="B179" s="21"/>
      <c r="C179" s="37" t="s">
        <v>18</v>
      </c>
      <c r="D179" s="30"/>
    </row>
    <row r="180" spans="1:4" ht="16.5" x14ac:dyDescent="0.25">
      <c r="A180" s="28"/>
      <c r="B180" s="21"/>
      <c r="C180" s="31" t="s">
        <v>145</v>
      </c>
      <c r="D180" s="30"/>
    </row>
    <row r="181" spans="1:4" ht="33" x14ac:dyDescent="0.25">
      <c r="A181" s="28">
        <v>12</v>
      </c>
      <c r="B181" s="21"/>
      <c r="C181" s="29" t="s">
        <v>278</v>
      </c>
      <c r="D181" s="30">
        <f>1453623.9</f>
        <v>1453623.9</v>
      </c>
    </row>
    <row r="182" spans="1:4" ht="16.5" x14ac:dyDescent="0.25">
      <c r="A182" s="28"/>
      <c r="B182" s="21"/>
      <c r="C182" s="37" t="s">
        <v>147</v>
      </c>
      <c r="D182" s="30"/>
    </row>
    <row r="183" spans="1:4" ht="16.5" x14ac:dyDescent="0.25">
      <c r="A183" s="28"/>
      <c r="B183" s="21"/>
      <c r="C183" s="33" t="s">
        <v>148</v>
      </c>
      <c r="D183" s="30"/>
    </row>
    <row r="184" spans="1:4" ht="16.5" x14ac:dyDescent="0.25">
      <c r="A184" s="28"/>
      <c r="B184" s="21"/>
      <c r="C184" s="31" t="s">
        <v>80</v>
      </c>
      <c r="D184" s="30"/>
    </row>
    <row r="185" spans="1:4" ht="16.5" x14ac:dyDescent="0.25">
      <c r="A185" s="28"/>
      <c r="B185" s="21"/>
      <c r="C185" s="36" t="s">
        <v>149</v>
      </c>
      <c r="D185" s="30"/>
    </row>
    <row r="186" spans="1:4" ht="16.5" x14ac:dyDescent="0.25">
      <c r="A186" s="28"/>
      <c r="B186" s="21"/>
      <c r="C186" s="31" t="s">
        <v>150</v>
      </c>
      <c r="D186" s="30"/>
    </row>
    <row r="187" spans="1:4" ht="16.5" x14ac:dyDescent="0.25">
      <c r="A187" s="28"/>
      <c r="B187" s="21"/>
      <c r="C187" s="31" t="s">
        <v>151</v>
      </c>
      <c r="D187" s="30"/>
    </row>
    <row r="188" spans="1:4" ht="16.5" x14ac:dyDescent="0.25">
      <c r="A188" s="28"/>
      <c r="B188" s="21"/>
      <c r="C188" s="31" t="s">
        <v>152</v>
      </c>
      <c r="D188" s="30"/>
    </row>
    <row r="189" spans="1:4" ht="16.5" x14ac:dyDescent="0.25">
      <c r="A189" s="28"/>
      <c r="B189" s="21"/>
      <c r="C189" s="36" t="s">
        <v>153</v>
      </c>
      <c r="D189" s="30"/>
    </row>
    <row r="190" spans="1:4" ht="16.5" x14ac:dyDescent="0.25">
      <c r="A190" s="28"/>
      <c r="B190" s="21"/>
      <c r="C190" s="36" t="s">
        <v>154</v>
      </c>
      <c r="D190" s="30"/>
    </row>
    <row r="191" spans="1:4" ht="16.5" x14ac:dyDescent="0.25">
      <c r="A191" s="28"/>
      <c r="B191" s="21"/>
      <c r="C191" s="36" t="s">
        <v>155</v>
      </c>
      <c r="D191" s="30"/>
    </row>
    <row r="192" spans="1:4" ht="16.5" x14ac:dyDescent="0.25">
      <c r="A192" s="28"/>
      <c r="B192" s="21"/>
      <c r="C192" s="36" t="s">
        <v>156</v>
      </c>
      <c r="D192" s="30"/>
    </row>
    <row r="193" spans="1:4" ht="16.5" x14ac:dyDescent="0.25">
      <c r="A193" s="28"/>
      <c r="B193" s="21"/>
      <c r="C193" s="36" t="s">
        <v>157</v>
      </c>
      <c r="D193" s="30"/>
    </row>
    <row r="194" spans="1:4" ht="16.5" x14ac:dyDescent="0.25">
      <c r="A194" s="28"/>
      <c r="B194" s="21"/>
      <c r="C194" s="36" t="s">
        <v>158</v>
      </c>
      <c r="D194" s="30"/>
    </row>
    <row r="195" spans="1:4" ht="16.5" x14ac:dyDescent="0.25">
      <c r="A195" s="28"/>
      <c r="B195" s="21"/>
      <c r="C195" s="36" t="s">
        <v>159</v>
      </c>
      <c r="D195" s="30"/>
    </row>
    <row r="196" spans="1:4" ht="16.5" x14ac:dyDescent="0.25">
      <c r="A196" s="28"/>
      <c r="B196" s="21"/>
      <c r="C196" s="36" t="s">
        <v>160</v>
      </c>
      <c r="D196" s="30"/>
    </row>
    <row r="197" spans="1:4" ht="16.5" x14ac:dyDescent="0.25">
      <c r="A197" s="28"/>
      <c r="B197" s="21"/>
      <c r="C197" s="32" t="s">
        <v>146</v>
      </c>
      <c r="D197" s="30"/>
    </row>
    <row r="198" spans="1:4" ht="16.5" x14ac:dyDescent="0.25">
      <c r="A198" s="28"/>
      <c r="B198" s="21"/>
      <c r="C198" s="37" t="s">
        <v>161</v>
      </c>
      <c r="D198" s="30"/>
    </row>
    <row r="199" spans="1:4" ht="16.5" x14ac:dyDescent="0.25">
      <c r="A199" s="28"/>
      <c r="B199" s="21"/>
      <c r="C199" s="36" t="s">
        <v>162</v>
      </c>
      <c r="D199" s="30"/>
    </row>
    <row r="200" spans="1:4" ht="33" x14ac:dyDescent="0.25">
      <c r="A200" s="28"/>
      <c r="B200" s="21"/>
      <c r="C200" s="37" t="s">
        <v>163</v>
      </c>
      <c r="D200" s="30"/>
    </row>
    <row r="201" spans="1:4" ht="16.5" x14ac:dyDescent="0.25">
      <c r="A201" s="28"/>
      <c r="B201" s="21"/>
      <c r="C201" s="37" t="s">
        <v>164</v>
      </c>
      <c r="D201" s="30"/>
    </row>
    <row r="202" spans="1:4" ht="16.5" x14ac:dyDescent="0.25">
      <c r="A202" s="28"/>
      <c r="B202" s="21"/>
      <c r="C202" s="37" t="s">
        <v>165</v>
      </c>
      <c r="D202" s="30"/>
    </row>
    <row r="203" spans="1:4" ht="16.5" x14ac:dyDescent="0.25">
      <c r="A203" s="28"/>
      <c r="B203" s="21"/>
      <c r="C203" s="37" t="s">
        <v>166</v>
      </c>
      <c r="D203" s="30"/>
    </row>
    <row r="204" spans="1:4" ht="15.75" customHeight="1" x14ac:dyDescent="0.25">
      <c r="A204" s="28"/>
      <c r="B204" s="21"/>
      <c r="C204" s="41" t="s">
        <v>38</v>
      </c>
      <c r="D204" s="30"/>
    </row>
    <row r="205" spans="1:4" ht="16.5" x14ac:dyDescent="0.25">
      <c r="A205" s="28"/>
      <c r="B205" s="21"/>
      <c r="C205" s="46" t="s">
        <v>167</v>
      </c>
      <c r="D205" s="30"/>
    </row>
    <row r="206" spans="1:4" ht="16.5" x14ac:dyDescent="0.25">
      <c r="A206" s="28"/>
      <c r="B206" s="21"/>
      <c r="C206" s="46" t="s">
        <v>168</v>
      </c>
      <c r="D206" s="30"/>
    </row>
    <row r="207" spans="1:4" ht="16.5" x14ac:dyDescent="0.25">
      <c r="A207" s="28"/>
      <c r="B207" s="21"/>
      <c r="C207" s="46" t="s">
        <v>169</v>
      </c>
      <c r="D207" s="30"/>
    </row>
    <row r="208" spans="1:4" ht="33" x14ac:dyDescent="0.25">
      <c r="A208" s="28">
        <v>13</v>
      </c>
      <c r="B208" s="21"/>
      <c r="C208" s="29" t="s">
        <v>277</v>
      </c>
      <c r="D208" s="30">
        <f>2693156.84</f>
        <v>2693156.84</v>
      </c>
    </row>
    <row r="209" spans="1:4" ht="16.5" x14ac:dyDescent="0.25">
      <c r="A209" s="28"/>
      <c r="B209" s="21"/>
      <c r="C209" s="46" t="s">
        <v>170</v>
      </c>
      <c r="D209" s="30"/>
    </row>
    <row r="210" spans="1:4" ht="16.5" x14ac:dyDescent="0.25">
      <c r="A210" s="28"/>
      <c r="B210" s="21"/>
      <c r="C210" s="46" t="s">
        <v>171</v>
      </c>
      <c r="D210" s="30"/>
    </row>
    <row r="211" spans="1:4" ht="16.5" x14ac:dyDescent="0.25">
      <c r="A211" s="28"/>
      <c r="B211" s="21"/>
      <c r="C211" s="46" t="s">
        <v>172</v>
      </c>
      <c r="D211" s="30"/>
    </row>
    <row r="212" spans="1:4" ht="16.5" x14ac:dyDescent="0.25">
      <c r="A212" s="28"/>
      <c r="B212" s="21"/>
      <c r="C212" s="33" t="s">
        <v>173</v>
      </c>
      <c r="D212" s="30"/>
    </row>
    <row r="213" spans="1:4" ht="16.5" x14ac:dyDescent="0.25">
      <c r="A213" s="28"/>
      <c r="B213" s="21"/>
      <c r="C213" s="47" t="s">
        <v>174</v>
      </c>
      <c r="D213" s="30"/>
    </row>
    <row r="214" spans="1:4" ht="16.5" x14ac:dyDescent="0.25">
      <c r="A214" s="28"/>
      <c r="B214" s="21"/>
      <c r="C214" s="47" t="s">
        <v>175</v>
      </c>
      <c r="D214" s="30"/>
    </row>
    <row r="215" spans="1:4" ht="16.5" x14ac:dyDescent="0.25">
      <c r="A215" s="28"/>
      <c r="B215" s="21"/>
      <c r="C215" s="47" t="s">
        <v>176</v>
      </c>
      <c r="D215" s="30"/>
    </row>
    <row r="216" spans="1:4" ht="16.5" x14ac:dyDescent="0.25">
      <c r="A216" s="28"/>
      <c r="B216" s="21"/>
      <c r="C216" s="47" t="s">
        <v>177</v>
      </c>
      <c r="D216" s="30"/>
    </row>
    <row r="217" spans="1:4" ht="16.5" x14ac:dyDescent="0.25">
      <c r="A217" s="28"/>
      <c r="B217" s="21"/>
      <c r="C217" s="45" t="s">
        <v>178</v>
      </c>
      <c r="D217" s="30"/>
    </row>
    <row r="218" spans="1:4" ht="16.5" x14ac:dyDescent="0.25">
      <c r="A218" s="28"/>
      <c r="B218" s="21"/>
      <c r="C218" s="45" t="s">
        <v>179</v>
      </c>
      <c r="D218" s="30"/>
    </row>
    <row r="219" spans="1:4" ht="16.5" x14ac:dyDescent="0.25">
      <c r="A219" s="28"/>
      <c r="B219" s="21"/>
      <c r="C219" s="45" t="s">
        <v>180</v>
      </c>
      <c r="D219" s="30"/>
    </row>
    <row r="220" spans="1:4" ht="16.5" x14ac:dyDescent="0.25">
      <c r="A220" s="28"/>
      <c r="B220" s="21"/>
      <c r="C220" s="45" t="s">
        <v>181</v>
      </c>
      <c r="D220" s="30"/>
    </row>
    <row r="221" spans="1:4" ht="16.5" x14ac:dyDescent="0.25">
      <c r="A221" s="28"/>
      <c r="B221" s="21"/>
      <c r="C221" s="45" t="s">
        <v>182</v>
      </c>
      <c r="D221" s="30"/>
    </row>
    <row r="222" spans="1:4" ht="15.75" customHeight="1" x14ac:dyDescent="0.25">
      <c r="A222" s="28"/>
      <c r="B222" s="21"/>
      <c r="C222" s="45" t="s">
        <v>183</v>
      </c>
      <c r="D222" s="30"/>
    </row>
    <row r="223" spans="1:4" ht="16.5" x14ac:dyDescent="0.25">
      <c r="A223" s="28"/>
      <c r="B223" s="21"/>
      <c r="C223" s="48" t="s">
        <v>5</v>
      </c>
      <c r="D223" s="30"/>
    </row>
    <row r="224" spans="1:4" ht="16.5" x14ac:dyDescent="0.25">
      <c r="A224" s="28"/>
      <c r="B224" s="21"/>
      <c r="C224" s="45" t="s">
        <v>184</v>
      </c>
      <c r="D224" s="30"/>
    </row>
    <row r="225" spans="1:4" ht="16.5" x14ac:dyDescent="0.25">
      <c r="A225" s="28"/>
      <c r="B225" s="21"/>
      <c r="C225" s="45" t="s">
        <v>51</v>
      </c>
      <c r="D225" s="30"/>
    </row>
    <row r="226" spans="1:4" ht="16.5" x14ac:dyDescent="0.25">
      <c r="A226" s="28"/>
      <c r="B226" s="21"/>
      <c r="C226" s="45" t="s">
        <v>185</v>
      </c>
      <c r="D226" s="30"/>
    </row>
    <row r="227" spans="1:4" ht="16.5" x14ac:dyDescent="0.25">
      <c r="A227" s="28"/>
      <c r="B227" s="21"/>
      <c r="C227" s="45" t="s">
        <v>54</v>
      </c>
      <c r="D227" s="30"/>
    </row>
    <row r="228" spans="1:4" ht="16.5" x14ac:dyDescent="0.25">
      <c r="A228" s="28"/>
      <c r="B228" s="21"/>
      <c r="C228" s="45" t="s">
        <v>166</v>
      </c>
      <c r="D228" s="30"/>
    </row>
    <row r="229" spans="1:4" ht="16.5" x14ac:dyDescent="0.25">
      <c r="A229" s="28"/>
      <c r="B229" s="21"/>
      <c r="C229" s="33" t="s">
        <v>186</v>
      </c>
      <c r="D229" s="30"/>
    </row>
    <row r="230" spans="1:4" ht="16.5" x14ac:dyDescent="0.25">
      <c r="A230" s="28"/>
      <c r="B230" s="21"/>
      <c r="C230" s="47" t="s">
        <v>187</v>
      </c>
      <c r="D230" s="30"/>
    </row>
    <row r="231" spans="1:4" ht="16.5" x14ac:dyDescent="0.25">
      <c r="A231" s="28"/>
      <c r="B231" s="21"/>
      <c r="C231" s="47" t="s">
        <v>55</v>
      </c>
      <c r="D231" s="30"/>
    </row>
    <row r="232" spans="1:4" ht="16.5" x14ac:dyDescent="0.25">
      <c r="A232" s="28"/>
      <c r="B232" s="21"/>
      <c r="C232" s="48" t="s">
        <v>38</v>
      </c>
      <c r="D232" s="30"/>
    </row>
    <row r="233" spans="1:4" ht="16.5" x14ac:dyDescent="0.25">
      <c r="A233" s="28"/>
      <c r="B233" s="21"/>
      <c r="C233" s="33" t="s">
        <v>188</v>
      </c>
      <c r="D233" s="30"/>
    </row>
    <row r="234" spans="1:4" ht="16.5" x14ac:dyDescent="0.25">
      <c r="A234" s="28"/>
      <c r="B234" s="21"/>
      <c r="C234" s="47" t="s">
        <v>189</v>
      </c>
      <c r="D234" s="30"/>
    </row>
    <row r="235" spans="1:4" ht="16.5" x14ac:dyDescent="0.25">
      <c r="A235" s="28"/>
      <c r="B235" s="21"/>
      <c r="C235" s="47" t="s">
        <v>190</v>
      </c>
      <c r="D235" s="30"/>
    </row>
    <row r="236" spans="1:4" ht="16.5" x14ac:dyDescent="0.25">
      <c r="A236" s="28"/>
      <c r="B236" s="21"/>
      <c r="C236" s="47" t="s">
        <v>191</v>
      </c>
      <c r="D236" s="30"/>
    </row>
    <row r="237" spans="1:4" ht="16.5" x14ac:dyDescent="0.25">
      <c r="A237" s="28"/>
      <c r="B237" s="21"/>
      <c r="C237" s="47" t="s">
        <v>192</v>
      </c>
      <c r="D237" s="30"/>
    </row>
    <row r="238" spans="1:4" ht="33" x14ac:dyDescent="0.25">
      <c r="A238" s="28"/>
      <c r="B238" s="21"/>
      <c r="C238" s="45" t="s">
        <v>193</v>
      </c>
      <c r="D238" s="30"/>
    </row>
    <row r="239" spans="1:4" ht="16.5" x14ac:dyDescent="0.25">
      <c r="A239" s="28"/>
      <c r="B239" s="21"/>
      <c r="C239" s="45" t="s">
        <v>194</v>
      </c>
      <c r="D239" s="30"/>
    </row>
    <row r="240" spans="1:4" ht="16.5" x14ac:dyDescent="0.25">
      <c r="A240" s="28"/>
      <c r="B240" s="21"/>
      <c r="C240" s="45" t="s">
        <v>195</v>
      </c>
      <c r="D240" s="30"/>
    </row>
    <row r="241" spans="1:4" ht="16.5" x14ac:dyDescent="0.25">
      <c r="A241" s="28"/>
      <c r="B241" s="21"/>
      <c r="C241" s="45" t="s">
        <v>196</v>
      </c>
      <c r="D241" s="30"/>
    </row>
    <row r="242" spans="1:4" ht="16.5" x14ac:dyDescent="0.25">
      <c r="A242" s="28"/>
      <c r="B242" s="21"/>
      <c r="C242" s="45" t="s">
        <v>197</v>
      </c>
      <c r="D242" s="30"/>
    </row>
    <row r="243" spans="1:4" ht="16.5" x14ac:dyDescent="0.25">
      <c r="A243" s="28"/>
      <c r="B243" s="21"/>
      <c r="C243" s="45" t="s">
        <v>198</v>
      </c>
      <c r="D243" s="30"/>
    </row>
    <row r="244" spans="1:4" ht="33" x14ac:dyDescent="0.25">
      <c r="A244" s="28">
        <v>14</v>
      </c>
      <c r="B244" s="21"/>
      <c r="C244" s="29" t="s">
        <v>276</v>
      </c>
      <c r="D244" s="30">
        <f>555493.03</f>
        <v>555493.03</v>
      </c>
    </row>
    <row r="245" spans="1:4" ht="16.5" x14ac:dyDescent="0.25">
      <c r="A245" s="28"/>
      <c r="B245" s="21"/>
      <c r="C245" s="45" t="s">
        <v>199</v>
      </c>
      <c r="D245" s="30"/>
    </row>
    <row r="246" spans="1:4" ht="16.5" x14ac:dyDescent="0.25">
      <c r="A246" s="28"/>
      <c r="B246" s="21"/>
      <c r="C246" s="45" t="s">
        <v>200</v>
      </c>
      <c r="D246" s="30"/>
    </row>
    <row r="247" spans="1:4" ht="16.5" x14ac:dyDescent="0.25">
      <c r="A247" s="28"/>
      <c r="B247" s="21"/>
      <c r="C247" s="48" t="s">
        <v>5</v>
      </c>
      <c r="D247" s="30"/>
    </row>
    <row r="248" spans="1:4" ht="33" x14ac:dyDescent="0.25">
      <c r="A248" s="28"/>
      <c r="B248" s="21"/>
      <c r="C248" s="45" t="s">
        <v>201</v>
      </c>
      <c r="D248" s="30"/>
    </row>
    <row r="249" spans="1:4" ht="16.5" x14ac:dyDescent="0.25">
      <c r="A249" s="28"/>
      <c r="B249" s="21"/>
      <c r="C249" s="45" t="s">
        <v>100</v>
      </c>
      <c r="D249" s="30"/>
    </row>
    <row r="250" spans="1:4" ht="16.5" x14ac:dyDescent="0.25">
      <c r="A250" s="28"/>
      <c r="B250" s="21"/>
      <c r="C250" s="45" t="s">
        <v>101</v>
      </c>
      <c r="D250" s="30"/>
    </row>
    <row r="251" spans="1:4" ht="16.5" x14ac:dyDescent="0.25">
      <c r="A251" s="28"/>
      <c r="B251" s="21"/>
      <c r="C251" s="33" t="s">
        <v>202</v>
      </c>
      <c r="D251" s="30"/>
    </row>
    <row r="252" spans="1:4" ht="16.5" x14ac:dyDescent="0.25">
      <c r="A252" s="28"/>
      <c r="B252" s="21"/>
      <c r="C252" s="49" t="s">
        <v>102</v>
      </c>
      <c r="D252" s="30"/>
    </row>
    <row r="253" spans="1:4" ht="16.5" x14ac:dyDescent="0.25">
      <c r="A253" s="28"/>
      <c r="B253" s="21"/>
      <c r="C253" s="49" t="s">
        <v>109</v>
      </c>
      <c r="D253" s="30"/>
    </row>
    <row r="254" spans="1:4" ht="16.5" x14ac:dyDescent="0.25">
      <c r="A254" s="28"/>
      <c r="B254" s="21"/>
      <c r="C254" s="49" t="s">
        <v>203</v>
      </c>
      <c r="D254" s="30"/>
    </row>
    <row r="255" spans="1:4" ht="16.5" x14ac:dyDescent="0.25">
      <c r="A255" s="28"/>
      <c r="B255" s="21"/>
      <c r="C255" s="49" t="s">
        <v>105</v>
      </c>
      <c r="D255" s="30"/>
    </row>
    <row r="256" spans="1:4" ht="33" x14ac:dyDescent="0.25">
      <c r="A256" s="28">
        <v>15</v>
      </c>
      <c r="B256" s="21"/>
      <c r="C256" s="50" t="s">
        <v>275</v>
      </c>
      <c r="D256" s="30">
        <f>1105955.42</f>
        <v>1105955.42</v>
      </c>
    </row>
    <row r="257" spans="1:4" ht="16.5" x14ac:dyDescent="0.25">
      <c r="A257" s="28"/>
      <c r="B257" s="21"/>
      <c r="C257" s="31" t="s">
        <v>204</v>
      </c>
      <c r="D257" s="30"/>
    </row>
    <row r="258" spans="1:4" ht="16.5" x14ac:dyDescent="0.25">
      <c r="A258" s="28"/>
      <c r="B258" s="21"/>
      <c r="C258" s="47" t="s">
        <v>205</v>
      </c>
      <c r="D258" s="30"/>
    </row>
    <row r="259" spans="1:4" ht="16.5" x14ac:dyDescent="0.25">
      <c r="A259" s="28"/>
      <c r="B259" s="21"/>
      <c r="C259" s="47" t="s">
        <v>206</v>
      </c>
      <c r="D259" s="30"/>
    </row>
    <row r="260" spans="1:4" ht="16.5" x14ac:dyDescent="0.25">
      <c r="A260" s="28"/>
      <c r="B260" s="21"/>
      <c r="C260" s="47" t="s">
        <v>207</v>
      </c>
      <c r="D260" s="30"/>
    </row>
    <row r="261" spans="1:4" ht="16.5" x14ac:dyDescent="0.25">
      <c r="A261" s="28"/>
      <c r="B261" s="21"/>
      <c r="C261" s="47" t="s">
        <v>208</v>
      </c>
      <c r="D261" s="30"/>
    </row>
    <row r="262" spans="1:4" ht="16.5" x14ac:dyDescent="0.25">
      <c r="A262" s="28"/>
      <c r="B262" s="21"/>
      <c r="C262" s="47" t="s">
        <v>209</v>
      </c>
      <c r="D262" s="30"/>
    </row>
    <row r="263" spans="1:4" ht="16.5" x14ac:dyDescent="0.25">
      <c r="A263" s="28"/>
      <c r="B263" s="21"/>
      <c r="C263" s="45" t="s">
        <v>210</v>
      </c>
      <c r="D263" s="30"/>
    </row>
    <row r="264" spans="1:4" ht="16.5" x14ac:dyDescent="0.25">
      <c r="A264" s="28"/>
      <c r="B264" s="21"/>
      <c r="C264" s="45" t="s">
        <v>211</v>
      </c>
      <c r="D264" s="30"/>
    </row>
    <row r="265" spans="1:4" ht="16.5" x14ac:dyDescent="0.25">
      <c r="A265" s="28"/>
      <c r="B265" s="21"/>
      <c r="C265" s="45" t="s">
        <v>212</v>
      </c>
      <c r="D265" s="30"/>
    </row>
    <row r="266" spans="1:4" ht="16.5" x14ac:dyDescent="0.25">
      <c r="A266" s="28"/>
      <c r="B266" s="21"/>
      <c r="C266" s="45" t="s">
        <v>213</v>
      </c>
      <c r="D266" s="30"/>
    </row>
    <row r="267" spans="1:4" ht="16.5" x14ac:dyDescent="0.25">
      <c r="A267" s="28"/>
      <c r="B267" s="21"/>
      <c r="C267" s="45" t="s">
        <v>214</v>
      </c>
      <c r="D267" s="30"/>
    </row>
    <row r="268" spans="1:4" ht="16.5" x14ac:dyDescent="0.25">
      <c r="A268" s="28"/>
      <c r="B268" s="21"/>
      <c r="C268" s="45" t="s">
        <v>99</v>
      </c>
      <c r="D268" s="30"/>
    </row>
    <row r="269" spans="1:4" ht="16.5" x14ac:dyDescent="0.25">
      <c r="A269" s="28"/>
      <c r="B269" s="21"/>
      <c r="C269" s="33" t="s">
        <v>215</v>
      </c>
      <c r="D269" s="30"/>
    </row>
    <row r="270" spans="1:4" ht="16.5" x14ac:dyDescent="0.25">
      <c r="A270" s="28"/>
      <c r="B270" s="21"/>
      <c r="C270" s="47" t="s">
        <v>216</v>
      </c>
      <c r="D270" s="30"/>
    </row>
    <row r="271" spans="1:4" ht="16.5" x14ac:dyDescent="0.25">
      <c r="A271" s="28"/>
      <c r="B271" s="21"/>
      <c r="C271" s="47" t="s">
        <v>217</v>
      </c>
      <c r="D271" s="30"/>
    </row>
    <row r="272" spans="1:4" ht="49.5" x14ac:dyDescent="0.25">
      <c r="A272" s="28">
        <v>16</v>
      </c>
      <c r="B272" s="21"/>
      <c r="C272" s="29" t="s">
        <v>274</v>
      </c>
      <c r="D272" s="30">
        <f>2587969.19</f>
        <v>2587969.19</v>
      </c>
    </row>
    <row r="273" spans="1:4" ht="16.5" x14ac:dyDescent="0.25">
      <c r="A273" s="28"/>
      <c r="B273" s="21"/>
      <c r="C273" s="47" t="s">
        <v>218</v>
      </c>
      <c r="D273" s="30"/>
    </row>
    <row r="274" spans="1:4" ht="16.5" x14ac:dyDescent="0.25">
      <c r="A274" s="28"/>
      <c r="B274" s="21"/>
      <c r="C274" s="47" t="s">
        <v>219</v>
      </c>
      <c r="D274" s="30"/>
    </row>
    <row r="275" spans="1:4" ht="16.5" x14ac:dyDescent="0.25">
      <c r="A275" s="28"/>
      <c r="B275" s="21"/>
      <c r="C275" s="47" t="s">
        <v>220</v>
      </c>
      <c r="D275" s="30"/>
    </row>
    <row r="276" spans="1:4" ht="16.5" x14ac:dyDescent="0.25">
      <c r="A276" s="28"/>
      <c r="B276" s="21"/>
      <c r="C276" s="47" t="s">
        <v>221</v>
      </c>
      <c r="D276" s="30"/>
    </row>
    <row r="277" spans="1:4" ht="16.5" x14ac:dyDescent="0.25">
      <c r="A277" s="28"/>
      <c r="B277" s="21"/>
      <c r="C277" s="47" t="s">
        <v>222</v>
      </c>
      <c r="D277" s="30"/>
    </row>
    <row r="278" spans="1:4" ht="16.5" x14ac:dyDescent="0.25">
      <c r="A278" s="28"/>
      <c r="B278" s="21"/>
      <c r="C278" s="47" t="s">
        <v>223</v>
      </c>
      <c r="D278" s="30"/>
    </row>
    <row r="279" spans="1:4" ht="16.5" x14ac:dyDescent="0.25">
      <c r="A279" s="28"/>
      <c r="B279" s="21"/>
      <c r="C279" s="47" t="s">
        <v>224</v>
      </c>
      <c r="D279" s="30"/>
    </row>
    <row r="280" spans="1:4" ht="33" x14ac:dyDescent="0.25">
      <c r="A280" s="28">
        <v>17</v>
      </c>
      <c r="B280" s="21"/>
      <c r="C280" s="29" t="s">
        <v>642</v>
      </c>
      <c r="D280" s="30">
        <f>265720.74</f>
        <v>265720.74</v>
      </c>
    </row>
    <row r="281" spans="1:4" ht="16.5" x14ac:dyDescent="0.25">
      <c r="A281" s="28"/>
      <c r="B281" s="21"/>
      <c r="C281" s="47" t="s">
        <v>643</v>
      </c>
      <c r="D281" s="30"/>
    </row>
    <row r="282" spans="1:4" ht="16.5" x14ac:dyDescent="0.25">
      <c r="A282" s="28"/>
      <c r="B282" s="21"/>
      <c r="C282" s="47" t="s">
        <v>644</v>
      </c>
      <c r="D282" s="30"/>
    </row>
    <row r="283" spans="1:4" ht="16.5" x14ac:dyDescent="0.25">
      <c r="A283" s="28"/>
      <c r="B283" s="21"/>
      <c r="C283" s="47" t="s">
        <v>645</v>
      </c>
      <c r="D283" s="30"/>
    </row>
    <row r="284" spans="1:4" ht="33" x14ac:dyDescent="0.25">
      <c r="A284" s="28">
        <v>18</v>
      </c>
      <c r="B284" s="21"/>
      <c r="C284" s="29" t="s">
        <v>646</v>
      </c>
      <c r="D284" s="30">
        <f>262340</f>
        <v>262340</v>
      </c>
    </row>
    <row r="285" spans="1:4" ht="16.5" x14ac:dyDescent="0.25">
      <c r="A285" s="28"/>
      <c r="B285" s="21"/>
      <c r="C285" s="47" t="s">
        <v>647</v>
      </c>
      <c r="D285" s="30"/>
    </row>
    <row r="286" spans="1:4" ht="16.5" x14ac:dyDescent="0.25">
      <c r="A286" s="28"/>
      <c r="B286" s="21"/>
      <c r="C286" s="47" t="s">
        <v>648</v>
      </c>
      <c r="D286" s="30"/>
    </row>
    <row r="287" spans="1:4" ht="33" x14ac:dyDescent="0.25">
      <c r="A287" s="28">
        <v>19</v>
      </c>
      <c r="B287" s="21"/>
      <c r="C287" s="29" t="s">
        <v>655</v>
      </c>
      <c r="D287" s="30">
        <f>1251335.07</f>
        <v>1251335.07</v>
      </c>
    </row>
    <row r="288" spans="1:4" ht="16.5" x14ac:dyDescent="0.25">
      <c r="A288" s="28"/>
      <c r="B288" s="21"/>
      <c r="C288" s="47" t="s">
        <v>656</v>
      </c>
      <c r="D288" s="30"/>
    </row>
    <row r="289" spans="1:4" ht="16.5" x14ac:dyDescent="0.25">
      <c r="A289" s="28"/>
      <c r="B289" s="21"/>
      <c r="C289" s="47" t="s">
        <v>657</v>
      </c>
      <c r="D289" s="30"/>
    </row>
    <row r="290" spans="1:4" ht="16.5" x14ac:dyDescent="0.25">
      <c r="A290" s="28"/>
      <c r="B290" s="21"/>
      <c r="C290" s="47" t="s">
        <v>658</v>
      </c>
      <c r="D290" s="30"/>
    </row>
    <row r="291" spans="1:4" ht="16.5" x14ac:dyDescent="0.25">
      <c r="A291" s="28"/>
      <c r="B291" s="21"/>
      <c r="C291" s="47" t="s">
        <v>659</v>
      </c>
      <c r="D291" s="30"/>
    </row>
    <row r="292" spans="1:4" ht="33" x14ac:dyDescent="0.25">
      <c r="A292" s="28">
        <v>20</v>
      </c>
      <c r="B292" s="21"/>
      <c r="C292" s="29" t="s">
        <v>660</v>
      </c>
      <c r="D292" s="30">
        <f>940617.52</f>
        <v>940617.52</v>
      </c>
    </row>
    <row r="293" spans="1:4" ht="16.5" x14ac:dyDescent="0.25">
      <c r="A293" s="28"/>
      <c r="B293" s="21"/>
      <c r="C293" s="47" t="s">
        <v>661</v>
      </c>
      <c r="D293" s="30"/>
    </row>
    <row r="294" spans="1:4" ht="16.5" x14ac:dyDescent="0.25">
      <c r="A294" s="28"/>
      <c r="B294" s="21"/>
      <c r="C294" s="47" t="s">
        <v>662</v>
      </c>
      <c r="D294" s="30"/>
    </row>
    <row r="295" spans="1:4" ht="16.5" x14ac:dyDescent="0.25">
      <c r="A295" s="28"/>
      <c r="B295" s="21"/>
      <c r="C295" s="45" t="s">
        <v>663</v>
      </c>
      <c r="D295" s="30"/>
    </row>
    <row r="296" spans="1:4" ht="16.5" x14ac:dyDescent="0.25">
      <c r="A296" s="28"/>
      <c r="B296" s="21"/>
      <c r="C296" s="45" t="s">
        <v>664</v>
      </c>
      <c r="D296" s="30"/>
    </row>
    <row r="297" spans="1:4" ht="16.5" x14ac:dyDescent="0.25">
      <c r="A297" s="28"/>
      <c r="B297" s="21"/>
      <c r="C297" s="45" t="s">
        <v>665</v>
      </c>
      <c r="D297" s="30"/>
    </row>
    <row r="298" spans="1:4" ht="33" x14ac:dyDescent="0.25">
      <c r="A298" s="28">
        <v>21</v>
      </c>
      <c r="B298" s="21"/>
      <c r="C298" s="29" t="s">
        <v>666</v>
      </c>
      <c r="D298" s="30">
        <f>1213557.7</f>
        <v>1213557.7</v>
      </c>
    </row>
    <row r="299" spans="1:4" ht="16.5" x14ac:dyDescent="0.25">
      <c r="A299" s="28"/>
      <c r="B299" s="21"/>
      <c r="C299" s="33" t="s">
        <v>667</v>
      </c>
      <c r="D299" s="30"/>
    </row>
    <row r="300" spans="1:4" ht="16.5" x14ac:dyDescent="0.25">
      <c r="A300" s="28"/>
      <c r="B300" s="21"/>
      <c r="C300" s="33" t="s">
        <v>668</v>
      </c>
      <c r="D300" s="30"/>
    </row>
    <row r="301" spans="1:4" ht="16.5" x14ac:dyDescent="0.25">
      <c r="A301" s="28"/>
      <c r="B301" s="21"/>
      <c r="C301" s="33" t="s">
        <v>669</v>
      </c>
      <c r="D301" s="30"/>
    </row>
    <row r="302" spans="1:4" ht="16.5" x14ac:dyDescent="0.25">
      <c r="A302" s="28"/>
      <c r="B302" s="21"/>
      <c r="C302" s="33" t="s">
        <v>670</v>
      </c>
      <c r="D302" s="30"/>
    </row>
    <row r="303" spans="1:4" ht="16.5" x14ac:dyDescent="0.25">
      <c r="A303" s="28"/>
      <c r="B303" s="21"/>
      <c r="C303" s="33" t="s">
        <v>671</v>
      </c>
      <c r="D303" s="30"/>
    </row>
    <row r="304" spans="1:4" ht="49.5" x14ac:dyDescent="0.25">
      <c r="A304" s="28">
        <v>22</v>
      </c>
      <c r="B304" s="21"/>
      <c r="C304" s="29" t="s">
        <v>672</v>
      </c>
      <c r="D304" s="30">
        <f>327153.62</f>
        <v>327153.62</v>
      </c>
    </row>
    <row r="305" spans="1:4" ht="16.5" x14ac:dyDescent="0.25">
      <c r="A305" s="28"/>
      <c r="B305" s="21"/>
      <c r="C305" s="33" t="s">
        <v>673</v>
      </c>
      <c r="D305" s="30"/>
    </row>
    <row r="306" spans="1:4" ht="16.5" x14ac:dyDescent="0.25">
      <c r="A306" s="28"/>
      <c r="B306" s="21"/>
      <c r="C306" s="33" t="s">
        <v>674</v>
      </c>
      <c r="D306" s="30"/>
    </row>
    <row r="307" spans="1:4" ht="16.5" x14ac:dyDescent="0.25">
      <c r="A307" s="28"/>
      <c r="B307" s="21"/>
      <c r="C307" s="33" t="s">
        <v>675</v>
      </c>
      <c r="D307" s="30"/>
    </row>
    <row r="308" spans="1:4" ht="16.5" x14ac:dyDescent="0.25">
      <c r="A308" s="28"/>
      <c r="B308" s="21"/>
      <c r="C308" s="33" t="s">
        <v>676</v>
      </c>
      <c r="D308" s="30"/>
    </row>
    <row r="309" spans="1:4" ht="16.5" x14ac:dyDescent="0.25">
      <c r="A309" s="28"/>
      <c r="B309" s="21"/>
      <c r="C309" s="33" t="s">
        <v>677</v>
      </c>
      <c r="D309" s="30"/>
    </row>
    <row r="310" spans="1:4" ht="16.5" x14ac:dyDescent="0.25">
      <c r="A310" s="28"/>
      <c r="B310" s="21"/>
      <c r="C310" s="33" t="s">
        <v>678</v>
      </c>
      <c r="D310" s="30"/>
    </row>
    <row r="311" spans="1:4" ht="16.5" x14ac:dyDescent="0.25">
      <c r="A311" s="28"/>
      <c r="B311" s="21"/>
      <c r="C311" s="33" t="s">
        <v>679</v>
      </c>
      <c r="D311" s="30"/>
    </row>
    <row r="312" spans="1:4" ht="16.5" x14ac:dyDescent="0.25">
      <c r="A312" s="28"/>
      <c r="B312" s="21"/>
      <c r="C312" s="33" t="s">
        <v>680</v>
      </c>
      <c r="D312" s="30"/>
    </row>
    <row r="313" spans="1:4" ht="16.5" x14ac:dyDescent="0.25">
      <c r="A313" s="28"/>
      <c r="B313" s="21"/>
      <c r="C313" s="33" t="s">
        <v>681</v>
      </c>
      <c r="D313" s="30"/>
    </row>
    <row r="314" spans="1:4" ht="49.5" x14ac:dyDescent="0.25">
      <c r="A314" s="28">
        <v>23</v>
      </c>
      <c r="B314" s="21"/>
      <c r="C314" s="29" t="s">
        <v>682</v>
      </c>
      <c r="D314" s="30">
        <f>618372.5</f>
        <v>618372.5</v>
      </c>
    </row>
    <row r="315" spans="1:4" ht="16.5" x14ac:dyDescent="0.25">
      <c r="A315" s="28"/>
      <c r="B315" s="21"/>
      <c r="C315" s="33" t="s">
        <v>683</v>
      </c>
      <c r="D315" s="30"/>
    </row>
    <row r="316" spans="1:4" ht="16.5" x14ac:dyDescent="0.25">
      <c r="A316" s="28"/>
      <c r="B316" s="21"/>
      <c r="C316" s="33" t="s">
        <v>684</v>
      </c>
      <c r="D316" s="30"/>
    </row>
    <row r="317" spans="1:4" ht="16.5" x14ac:dyDescent="0.25">
      <c r="A317" s="28"/>
      <c r="B317" s="21"/>
      <c r="C317" s="33" t="s">
        <v>685</v>
      </c>
      <c r="D317" s="30"/>
    </row>
    <row r="318" spans="1:4" ht="33" x14ac:dyDescent="0.25">
      <c r="A318" s="28">
        <v>24</v>
      </c>
      <c r="B318" s="21"/>
      <c r="C318" s="29" t="s">
        <v>686</v>
      </c>
      <c r="D318" s="30">
        <f>49959.6</f>
        <v>49959.6</v>
      </c>
    </row>
    <row r="319" spans="1:4" ht="16.5" x14ac:dyDescent="0.25">
      <c r="A319" s="28"/>
      <c r="B319" s="21"/>
      <c r="C319" s="33" t="s">
        <v>687</v>
      </c>
      <c r="D319" s="30"/>
    </row>
    <row r="320" spans="1:4" ht="33" x14ac:dyDescent="0.25">
      <c r="A320" s="28">
        <v>25</v>
      </c>
      <c r="B320" s="21"/>
      <c r="C320" s="29" t="s">
        <v>688</v>
      </c>
      <c r="D320" s="30">
        <f>35756.01</f>
        <v>35756.01</v>
      </c>
    </row>
    <row r="321" spans="1:4" ht="16.5" x14ac:dyDescent="0.25">
      <c r="A321" s="28"/>
      <c r="B321" s="21"/>
      <c r="C321" s="33" t="s">
        <v>689</v>
      </c>
      <c r="D321" s="30"/>
    </row>
    <row r="322" spans="1:4" ht="49.5" x14ac:dyDescent="0.25">
      <c r="A322" s="28">
        <v>26</v>
      </c>
      <c r="B322" s="21"/>
      <c r="C322" s="29" t="s">
        <v>690</v>
      </c>
      <c r="D322" s="30">
        <f>49983.6</f>
        <v>49983.6</v>
      </c>
    </row>
    <row r="323" spans="1:4" ht="16.5" x14ac:dyDescent="0.25">
      <c r="A323" s="28"/>
      <c r="B323" s="21"/>
      <c r="C323" s="33" t="s">
        <v>691</v>
      </c>
      <c r="D323" s="30"/>
    </row>
    <row r="324" spans="1:4" ht="33" x14ac:dyDescent="0.25">
      <c r="A324" s="28">
        <v>27</v>
      </c>
      <c r="B324" s="21"/>
      <c r="C324" s="29" t="s">
        <v>692</v>
      </c>
      <c r="D324" s="30">
        <f>119512.6</f>
        <v>119512.6</v>
      </c>
    </row>
    <row r="325" spans="1:4" ht="16.5" x14ac:dyDescent="0.25">
      <c r="A325" s="28"/>
      <c r="B325" s="21"/>
      <c r="C325" s="33" t="s">
        <v>693</v>
      </c>
      <c r="D325" s="30"/>
    </row>
    <row r="326" spans="1:4" ht="16.5" x14ac:dyDescent="0.25">
      <c r="A326" s="28"/>
      <c r="B326" s="21"/>
      <c r="C326" s="33" t="s">
        <v>694</v>
      </c>
      <c r="D326" s="30"/>
    </row>
    <row r="327" spans="1:4" ht="16.5" x14ac:dyDescent="0.25">
      <c r="A327" s="28"/>
      <c r="B327" s="21"/>
      <c r="C327" s="33" t="s">
        <v>695</v>
      </c>
      <c r="D327" s="30"/>
    </row>
    <row r="328" spans="1:4" ht="16.5" x14ac:dyDescent="0.25">
      <c r="A328" s="28"/>
      <c r="B328" s="21"/>
      <c r="C328" s="33" t="s">
        <v>696</v>
      </c>
      <c r="D328" s="30"/>
    </row>
    <row r="329" spans="1:4" ht="16.5" x14ac:dyDescent="0.25">
      <c r="A329" s="28"/>
      <c r="B329" s="21"/>
      <c r="C329" s="33" t="s">
        <v>697</v>
      </c>
      <c r="D329" s="30"/>
    </row>
    <row r="330" spans="1:4" ht="16.5" x14ac:dyDescent="0.25">
      <c r="A330" s="28"/>
      <c r="B330" s="21"/>
      <c r="C330" s="33" t="s">
        <v>698</v>
      </c>
      <c r="D330" s="30"/>
    </row>
    <row r="331" spans="1:4" ht="16.5" x14ac:dyDescent="0.25">
      <c r="A331" s="28"/>
      <c r="B331" s="21"/>
      <c r="C331" s="33" t="s">
        <v>699</v>
      </c>
      <c r="D331" s="30"/>
    </row>
    <row r="332" spans="1:4" ht="33" x14ac:dyDescent="0.25">
      <c r="A332" s="28">
        <v>28</v>
      </c>
      <c r="B332" s="21"/>
      <c r="C332" s="29" t="s">
        <v>700</v>
      </c>
      <c r="D332" s="30">
        <f>49612</f>
        <v>49612</v>
      </c>
    </row>
    <row r="333" spans="1:4" ht="16.5" x14ac:dyDescent="0.25">
      <c r="A333" s="28"/>
      <c r="B333" s="21"/>
      <c r="C333" s="33" t="s">
        <v>701</v>
      </c>
      <c r="D333" s="30"/>
    </row>
    <row r="334" spans="1:4" ht="16.5" x14ac:dyDescent="0.25">
      <c r="A334" s="28"/>
      <c r="B334" s="21"/>
      <c r="C334" s="33" t="s">
        <v>702</v>
      </c>
      <c r="D334" s="30"/>
    </row>
    <row r="335" spans="1:4" ht="49.5" x14ac:dyDescent="0.25">
      <c r="A335" s="28">
        <v>29</v>
      </c>
      <c r="B335" s="21"/>
      <c r="C335" s="29" t="s">
        <v>703</v>
      </c>
      <c r="D335" s="30">
        <f>430019.2</f>
        <v>430019.2</v>
      </c>
    </row>
    <row r="336" spans="1:4" ht="16.5" x14ac:dyDescent="0.25">
      <c r="A336" s="28"/>
      <c r="B336" s="21"/>
      <c r="C336" s="33" t="s">
        <v>704</v>
      </c>
      <c r="D336" s="30"/>
    </row>
    <row r="337" spans="1:4" ht="33" x14ac:dyDescent="0.25">
      <c r="A337" s="28">
        <v>30</v>
      </c>
      <c r="B337" s="21"/>
      <c r="C337" s="29" t="s">
        <v>1429</v>
      </c>
      <c r="D337" s="30">
        <f>322042.2</f>
        <v>322042.2</v>
      </c>
    </row>
    <row r="338" spans="1:4" ht="16.5" x14ac:dyDescent="0.25">
      <c r="A338" s="28"/>
      <c r="B338" s="21"/>
      <c r="C338" s="33" t="s">
        <v>705</v>
      </c>
      <c r="D338" s="30"/>
    </row>
    <row r="339" spans="1:4" ht="16.5" x14ac:dyDescent="0.25">
      <c r="A339" s="28"/>
      <c r="B339" s="21"/>
      <c r="C339" s="33" t="s">
        <v>706</v>
      </c>
      <c r="D339" s="30"/>
    </row>
    <row r="340" spans="1:4" ht="16.5" x14ac:dyDescent="0.25">
      <c r="A340" s="28"/>
      <c r="B340" s="21"/>
      <c r="C340" s="33" t="s">
        <v>707</v>
      </c>
      <c r="D340" s="30"/>
    </row>
    <row r="341" spans="1:4" ht="16.5" x14ac:dyDescent="0.25">
      <c r="A341" s="28"/>
      <c r="B341" s="21"/>
      <c r="C341" s="33" t="s">
        <v>708</v>
      </c>
      <c r="D341" s="30"/>
    </row>
    <row r="342" spans="1:4" ht="33" x14ac:dyDescent="0.25">
      <c r="A342" s="28">
        <v>31</v>
      </c>
      <c r="B342" s="21"/>
      <c r="C342" s="29" t="s">
        <v>709</v>
      </c>
      <c r="D342" s="30">
        <f>225824.4</f>
        <v>225824.4</v>
      </c>
    </row>
    <row r="343" spans="1:4" ht="16.5" x14ac:dyDescent="0.25">
      <c r="A343" s="28"/>
      <c r="B343" s="21"/>
      <c r="C343" s="33" t="s">
        <v>710</v>
      </c>
      <c r="D343" s="30"/>
    </row>
    <row r="344" spans="1:4" ht="16.5" x14ac:dyDescent="0.25">
      <c r="A344" s="28"/>
      <c r="B344" s="21"/>
      <c r="C344" s="33" t="s">
        <v>711</v>
      </c>
      <c r="D344" s="30"/>
    </row>
    <row r="345" spans="1:4" ht="16.5" x14ac:dyDescent="0.25">
      <c r="A345" s="28"/>
      <c r="B345" s="21"/>
      <c r="C345" s="33" t="s">
        <v>712</v>
      </c>
      <c r="D345" s="30"/>
    </row>
    <row r="346" spans="1:4" ht="16.5" x14ac:dyDescent="0.25">
      <c r="A346" s="28"/>
      <c r="B346" s="21"/>
      <c r="C346" s="33" t="s">
        <v>713</v>
      </c>
      <c r="D346" s="30"/>
    </row>
    <row r="347" spans="1:4" ht="16.5" x14ac:dyDescent="0.25">
      <c r="A347" s="28"/>
      <c r="B347" s="21"/>
      <c r="C347" s="33" t="s">
        <v>714</v>
      </c>
      <c r="D347" s="30"/>
    </row>
    <row r="348" spans="1:4" ht="16.5" x14ac:dyDescent="0.25">
      <c r="A348" s="28"/>
      <c r="B348" s="21"/>
      <c r="C348" s="33" t="s">
        <v>715</v>
      </c>
      <c r="D348" s="30"/>
    </row>
    <row r="349" spans="1:4" ht="16.5" x14ac:dyDescent="0.25">
      <c r="A349" s="28"/>
      <c r="B349" s="21"/>
      <c r="C349" s="33" t="s">
        <v>716</v>
      </c>
      <c r="D349" s="30"/>
    </row>
    <row r="350" spans="1:4" ht="16.5" x14ac:dyDescent="0.25">
      <c r="A350" s="28"/>
      <c r="B350" s="21"/>
      <c r="C350" s="33" t="s">
        <v>717</v>
      </c>
      <c r="D350" s="30"/>
    </row>
    <row r="351" spans="1:4" ht="33" x14ac:dyDescent="0.25">
      <c r="A351" s="28">
        <v>32</v>
      </c>
      <c r="B351" s="21"/>
      <c r="C351" s="29" t="s">
        <v>718</v>
      </c>
      <c r="D351" s="30">
        <f>49512</f>
        <v>49512</v>
      </c>
    </row>
    <row r="352" spans="1:4" ht="16.5" x14ac:dyDescent="0.25">
      <c r="A352" s="28"/>
      <c r="B352" s="21"/>
      <c r="C352" s="33" t="s">
        <v>406</v>
      </c>
      <c r="D352" s="30"/>
    </row>
    <row r="353" spans="1:4" ht="16.5" x14ac:dyDescent="0.25">
      <c r="A353" s="28"/>
      <c r="B353" s="21"/>
      <c r="C353" s="33" t="s">
        <v>719</v>
      </c>
      <c r="D353" s="30"/>
    </row>
    <row r="354" spans="1:4" ht="49.5" x14ac:dyDescent="0.25">
      <c r="A354" s="28">
        <v>33</v>
      </c>
      <c r="B354" s="21"/>
      <c r="C354" s="29" t="s">
        <v>721</v>
      </c>
      <c r="D354" s="30">
        <f>31039.8</f>
        <v>31039.8</v>
      </c>
    </row>
    <row r="355" spans="1:4" ht="16.5" x14ac:dyDescent="0.25">
      <c r="A355" s="28"/>
      <c r="B355" s="21"/>
      <c r="C355" s="33" t="s">
        <v>720</v>
      </c>
      <c r="D355" s="30"/>
    </row>
    <row r="356" spans="1:4" ht="33" x14ac:dyDescent="0.25">
      <c r="A356" s="28">
        <v>34</v>
      </c>
      <c r="B356" s="21"/>
      <c r="C356" s="29" t="s">
        <v>722</v>
      </c>
      <c r="D356" s="30">
        <f>239999.86</f>
        <v>239999.86</v>
      </c>
    </row>
    <row r="357" spans="1:4" ht="16.5" x14ac:dyDescent="0.25">
      <c r="A357" s="28"/>
      <c r="B357" s="21"/>
      <c r="C357" s="33" t="s">
        <v>723</v>
      </c>
      <c r="D357" s="30"/>
    </row>
    <row r="358" spans="1:4" ht="16.5" x14ac:dyDescent="0.25">
      <c r="A358" s="28"/>
      <c r="B358" s="21"/>
      <c r="C358" s="33" t="s">
        <v>724</v>
      </c>
      <c r="D358" s="30"/>
    </row>
    <row r="359" spans="1:4" ht="16.5" x14ac:dyDescent="0.25">
      <c r="A359" s="28"/>
      <c r="B359" s="21"/>
      <c r="C359" s="33" t="s">
        <v>725</v>
      </c>
      <c r="D359" s="30"/>
    </row>
    <row r="360" spans="1:4" ht="16.5" x14ac:dyDescent="0.25">
      <c r="A360" s="28"/>
      <c r="B360" s="21"/>
      <c r="C360" s="33" t="s">
        <v>726</v>
      </c>
      <c r="D360" s="30"/>
    </row>
    <row r="361" spans="1:4" ht="16.5" x14ac:dyDescent="0.25">
      <c r="A361" s="28"/>
      <c r="B361" s="21"/>
      <c r="C361" s="33" t="s">
        <v>181</v>
      </c>
      <c r="D361" s="30"/>
    </row>
    <row r="362" spans="1:4" ht="16.5" x14ac:dyDescent="0.25">
      <c r="A362" s="28"/>
      <c r="B362" s="21"/>
      <c r="C362" s="33" t="s">
        <v>727</v>
      </c>
      <c r="D362" s="30"/>
    </row>
    <row r="363" spans="1:4" ht="16.5" x14ac:dyDescent="0.25">
      <c r="A363" s="28"/>
      <c r="B363" s="21"/>
      <c r="C363" s="33" t="s">
        <v>728</v>
      </c>
      <c r="D363" s="30"/>
    </row>
    <row r="364" spans="1:4" ht="16.5" x14ac:dyDescent="0.25">
      <c r="A364" s="28"/>
      <c r="B364" s="21"/>
      <c r="C364" s="33" t="s">
        <v>729</v>
      </c>
      <c r="D364" s="30"/>
    </row>
    <row r="365" spans="1:4" ht="49.5" x14ac:dyDescent="0.25">
      <c r="A365" s="28"/>
      <c r="B365" s="21"/>
      <c r="C365" s="33" t="s">
        <v>730</v>
      </c>
      <c r="D365" s="30"/>
    </row>
    <row r="366" spans="1:4" ht="33" x14ac:dyDescent="0.25">
      <c r="A366" s="28">
        <v>35</v>
      </c>
      <c r="B366" s="21"/>
      <c r="C366" s="29" t="s">
        <v>731</v>
      </c>
      <c r="D366" s="30">
        <f>629926.99</f>
        <v>629926.99</v>
      </c>
    </row>
    <row r="367" spans="1:4" ht="16.5" x14ac:dyDescent="0.25">
      <c r="A367" s="28"/>
      <c r="B367" s="21"/>
      <c r="C367" s="33" t="s">
        <v>732</v>
      </c>
      <c r="D367" s="30"/>
    </row>
    <row r="368" spans="1:4" ht="16.5" x14ac:dyDescent="0.25">
      <c r="A368" s="28"/>
      <c r="B368" s="21"/>
      <c r="C368" s="33" t="s">
        <v>733</v>
      </c>
      <c r="D368" s="30"/>
    </row>
    <row r="369" spans="1:4" ht="16.5" x14ac:dyDescent="0.25">
      <c r="A369" s="28"/>
      <c r="B369" s="21"/>
      <c r="C369" s="33" t="s">
        <v>734</v>
      </c>
      <c r="D369" s="30"/>
    </row>
    <row r="370" spans="1:4" ht="16.5" x14ac:dyDescent="0.25">
      <c r="A370" s="28"/>
      <c r="B370" s="21"/>
      <c r="C370" s="33" t="s">
        <v>735</v>
      </c>
      <c r="D370" s="30"/>
    </row>
    <row r="371" spans="1:4" ht="16.5" x14ac:dyDescent="0.25">
      <c r="A371" s="28"/>
      <c r="B371" s="21"/>
      <c r="C371" s="33" t="s">
        <v>736</v>
      </c>
      <c r="D371" s="30"/>
    </row>
    <row r="372" spans="1:4" ht="16.5" x14ac:dyDescent="0.25">
      <c r="A372" s="28"/>
      <c r="B372" s="21"/>
      <c r="C372" s="33" t="s">
        <v>737</v>
      </c>
      <c r="D372" s="30"/>
    </row>
    <row r="373" spans="1:4" ht="16.5" x14ac:dyDescent="0.25">
      <c r="A373" s="28"/>
      <c r="B373" s="21"/>
      <c r="C373" s="33" t="s">
        <v>738</v>
      </c>
      <c r="D373" s="30"/>
    </row>
    <row r="374" spans="1:4" ht="33" x14ac:dyDescent="0.25">
      <c r="A374" s="28">
        <v>36</v>
      </c>
      <c r="B374" s="21"/>
      <c r="C374" s="29" t="s">
        <v>739</v>
      </c>
      <c r="D374" s="30">
        <f>1028583.55</f>
        <v>1028583.55</v>
      </c>
    </row>
    <row r="375" spans="1:4" ht="16.5" x14ac:dyDescent="0.25">
      <c r="A375" s="28"/>
      <c r="B375" s="21"/>
      <c r="C375" s="33" t="s">
        <v>740</v>
      </c>
      <c r="D375" s="30"/>
    </row>
    <row r="376" spans="1:4" ht="49.5" x14ac:dyDescent="0.25">
      <c r="A376" s="28">
        <v>37</v>
      </c>
      <c r="B376" s="21"/>
      <c r="C376" s="29" t="s">
        <v>741</v>
      </c>
      <c r="D376" s="30">
        <f>251888.88</f>
        <v>251888.88</v>
      </c>
    </row>
    <row r="377" spans="1:4" ht="16.5" x14ac:dyDescent="0.25">
      <c r="A377" s="28"/>
      <c r="B377" s="21"/>
      <c r="C377" s="33" t="s">
        <v>742</v>
      </c>
      <c r="D377" s="30"/>
    </row>
    <row r="378" spans="1:4" ht="16.5" x14ac:dyDescent="0.25">
      <c r="A378" s="28"/>
      <c r="B378" s="21"/>
      <c r="C378" s="33" t="s">
        <v>743</v>
      </c>
      <c r="D378" s="30"/>
    </row>
    <row r="379" spans="1:4" ht="33" x14ac:dyDescent="0.25">
      <c r="A379" s="28">
        <v>38</v>
      </c>
      <c r="B379" s="21"/>
      <c r="C379" s="29" t="s">
        <v>744</v>
      </c>
      <c r="D379" s="30">
        <f>217200.6</f>
        <v>217200.6</v>
      </c>
    </row>
    <row r="380" spans="1:4" ht="16.5" x14ac:dyDescent="0.25">
      <c r="A380" s="28"/>
      <c r="B380" s="21"/>
      <c r="C380" s="33" t="s">
        <v>745</v>
      </c>
      <c r="D380" s="30"/>
    </row>
    <row r="381" spans="1:4" ht="49.5" x14ac:dyDescent="0.25">
      <c r="A381" s="28">
        <v>39</v>
      </c>
      <c r="B381" s="21"/>
      <c r="C381" s="29" t="s">
        <v>746</v>
      </c>
      <c r="D381" s="30">
        <f>1228994.37</f>
        <v>1228994.3700000001</v>
      </c>
    </row>
    <row r="382" spans="1:4" ht="16.5" x14ac:dyDescent="0.25">
      <c r="A382" s="28"/>
      <c r="B382" s="21"/>
      <c r="C382" s="33" t="s">
        <v>747</v>
      </c>
      <c r="D382" s="30"/>
    </row>
    <row r="383" spans="1:4" ht="33" x14ac:dyDescent="0.25">
      <c r="A383" s="28">
        <v>40</v>
      </c>
      <c r="B383" s="21"/>
      <c r="C383" s="29" t="s">
        <v>748</v>
      </c>
      <c r="D383" s="30">
        <f>462938.79</f>
        <v>462938.79</v>
      </c>
    </row>
    <row r="384" spans="1:4" ht="16.5" x14ac:dyDescent="0.25">
      <c r="A384" s="28"/>
      <c r="B384" s="21"/>
      <c r="C384" s="33" t="s">
        <v>749</v>
      </c>
      <c r="D384" s="30"/>
    </row>
    <row r="385" spans="1:4" ht="16.5" x14ac:dyDescent="0.25">
      <c r="A385" s="28"/>
      <c r="B385" s="21"/>
      <c r="C385" s="33" t="s">
        <v>750</v>
      </c>
      <c r="D385" s="30"/>
    </row>
    <row r="386" spans="1:4" ht="16.5" x14ac:dyDescent="0.25">
      <c r="A386" s="28"/>
      <c r="B386" s="21"/>
      <c r="C386" s="33" t="s">
        <v>751</v>
      </c>
      <c r="D386" s="30"/>
    </row>
    <row r="387" spans="1:4" ht="16.5" x14ac:dyDescent="0.25">
      <c r="A387" s="28"/>
      <c r="B387" s="21"/>
      <c r="C387" s="33" t="s">
        <v>752</v>
      </c>
      <c r="D387" s="30"/>
    </row>
    <row r="388" spans="1:4" ht="33" x14ac:dyDescent="0.25">
      <c r="A388" s="28">
        <v>41</v>
      </c>
      <c r="B388" s="21"/>
      <c r="C388" s="29" t="s">
        <v>753</v>
      </c>
      <c r="D388" s="30">
        <f>779995.83</f>
        <v>779995.83</v>
      </c>
    </row>
    <row r="389" spans="1:4" ht="16.5" x14ac:dyDescent="0.25">
      <c r="A389" s="28"/>
      <c r="B389" s="21"/>
      <c r="C389" s="33" t="s">
        <v>754</v>
      </c>
      <c r="D389" s="30"/>
    </row>
    <row r="390" spans="1:4" ht="16.5" x14ac:dyDescent="0.25">
      <c r="A390" s="28"/>
      <c r="B390" s="21"/>
      <c r="C390" s="33" t="s">
        <v>755</v>
      </c>
      <c r="D390" s="30"/>
    </row>
    <row r="391" spans="1:4" ht="16.5" x14ac:dyDescent="0.25">
      <c r="A391" s="28"/>
      <c r="B391" s="21"/>
      <c r="C391" s="33" t="s">
        <v>756</v>
      </c>
      <c r="D391" s="30"/>
    </row>
    <row r="392" spans="1:4" ht="16.5" x14ac:dyDescent="0.25">
      <c r="A392" s="28"/>
      <c r="B392" s="21"/>
      <c r="C392" s="33" t="s">
        <v>757</v>
      </c>
      <c r="D392" s="30"/>
    </row>
    <row r="393" spans="1:4" ht="16.5" x14ac:dyDescent="0.25">
      <c r="A393" s="28"/>
      <c r="B393" s="21"/>
      <c r="C393" s="33" t="s">
        <v>758</v>
      </c>
      <c r="D393" s="30"/>
    </row>
    <row r="394" spans="1:4" ht="16.5" x14ac:dyDescent="0.25">
      <c r="A394" s="28"/>
      <c r="B394" s="21"/>
      <c r="C394" s="33" t="s">
        <v>759</v>
      </c>
      <c r="D394" s="30"/>
    </row>
    <row r="395" spans="1:4" ht="33" x14ac:dyDescent="0.25">
      <c r="A395" s="28">
        <v>42</v>
      </c>
      <c r="B395" s="21"/>
      <c r="C395" s="29" t="s">
        <v>760</v>
      </c>
      <c r="D395" s="30">
        <f>918981.6</f>
        <v>918981.6</v>
      </c>
    </row>
    <row r="396" spans="1:4" ht="16.5" x14ac:dyDescent="0.25">
      <c r="A396" s="28"/>
      <c r="B396" s="21"/>
      <c r="C396" s="33" t="s">
        <v>761</v>
      </c>
      <c r="D396" s="30"/>
    </row>
    <row r="397" spans="1:4" ht="16.5" x14ac:dyDescent="0.25">
      <c r="A397" s="28"/>
      <c r="B397" s="21"/>
      <c r="C397" s="33" t="s">
        <v>762</v>
      </c>
      <c r="D397" s="30"/>
    </row>
    <row r="398" spans="1:4" ht="16.5" x14ac:dyDescent="0.25">
      <c r="A398" s="28"/>
      <c r="B398" s="21"/>
      <c r="C398" s="33" t="s">
        <v>763</v>
      </c>
      <c r="D398" s="30"/>
    </row>
    <row r="399" spans="1:4" ht="16.5" x14ac:dyDescent="0.25">
      <c r="A399" s="28"/>
      <c r="B399" s="21"/>
      <c r="C399" s="33" t="s">
        <v>764</v>
      </c>
      <c r="D399" s="30"/>
    </row>
    <row r="400" spans="1:4" ht="16.5" x14ac:dyDescent="0.25">
      <c r="A400" s="28"/>
      <c r="B400" s="21"/>
      <c r="C400" s="33" t="s">
        <v>765</v>
      </c>
      <c r="D400" s="30"/>
    </row>
    <row r="401" spans="1:4" ht="16.5" x14ac:dyDescent="0.25">
      <c r="A401" s="28"/>
      <c r="B401" s="21"/>
      <c r="C401" s="33" t="s">
        <v>766</v>
      </c>
      <c r="D401" s="30"/>
    </row>
    <row r="402" spans="1:4" ht="16.5" x14ac:dyDescent="0.25">
      <c r="A402" s="28"/>
      <c r="B402" s="21"/>
      <c r="C402" s="33" t="s">
        <v>767</v>
      </c>
      <c r="D402" s="30"/>
    </row>
    <row r="403" spans="1:4" ht="16.5" x14ac:dyDescent="0.25">
      <c r="A403" s="28"/>
      <c r="B403" s="21"/>
      <c r="C403" s="33" t="s">
        <v>768</v>
      </c>
      <c r="D403" s="30"/>
    </row>
    <row r="404" spans="1:4" ht="49.5" x14ac:dyDescent="0.25">
      <c r="A404" s="28">
        <v>43</v>
      </c>
      <c r="B404" s="21"/>
      <c r="C404" s="29" t="s">
        <v>769</v>
      </c>
      <c r="D404" s="30">
        <f>236992.86</f>
        <v>236992.86</v>
      </c>
    </row>
    <row r="405" spans="1:4" ht="16.5" x14ac:dyDescent="0.25">
      <c r="A405" s="28"/>
      <c r="B405" s="21"/>
      <c r="C405" s="33" t="s">
        <v>770</v>
      </c>
      <c r="D405" s="30"/>
    </row>
    <row r="406" spans="1:4" ht="16.5" x14ac:dyDescent="0.25">
      <c r="A406" s="28"/>
      <c r="B406" s="21"/>
      <c r="C406" s="33" t="s">
        <v>771</v>
      </c>
      <c r="D406" s="30"/>
    </row>
    <row r="407" spans="1:4" ht="33" x14ac:dyDescent="0.25">
      <c r="A407" s="28">
        <v>44</v>
      </c>
      <c r="B407" s="21"/>
      <c r="C407" s="29" t="s">
        <v>772</v>
      </c>
      <c r="D407" s="30">
        <f>150983.1</f>
        <v>150983.1</v>
      </c>
    </row>
    <row r="408" spans="1:4" ht="16.5" x14ac:dyDescent="0.25">
      <c r="A408" s="28"/>
      <c r="B408" s="21"/>
      <c r="C408" s="33" t="s">
        <v>773</v>
      </c>
      <c r="D408" s="30"/>
    </row>
    <row r="409" spans="1:4" ht="16.5" x14ac:dyDescent="0.25">
      <c r="A409" s="28"/>
      <c r="B409" s="21"/>
      <c r="C409" s="33" t="s">
        <v>630</v>
      </c>
      <c r="D409" s="30"/>
    </row>
    <row r="410" spans="1:4" ht="16.5" x14ac:dyDescent="0.25">
      <c r="A410" s="28"/>
      <c r="B410" s="21"/>
      <c r="C410" s="33" t="s">
        <v>751</v>
      </c>
      <c r="D410" s="30"/>
    </row>
    <row r="411" spans="1:4" ht="16.5" x14ac:dyDescent="0.25">
      <c r="A411" s="28"/>
      <c r="B411" s="21"/>
      <c r="C411" s="33" t="s">
        <v>774</v>
      </c>
      <c r="D411" s="30"/>
    </row>
    <row r="412" spans="1:4" ht="16.5" x14ac:dyDescent="0.25">
      <c r="A412" s="28"/>
      <c r="B412" s="21"/>
      <c r="C412" s="33" t="s">
        <v>775</v>
      </c>
      <c r="D412" s="30"/>
    </row>
    <row r="413" spans="1:4" ht="16.5" x14ac:dyDescent="0.25">
      <c r="A413" s="28"/>
      <c r="B413" s="21"/>
      <c r="C413" s="33" t="s">
        <v>776</v>
      </c>
      <c r="D413" s="30"/>
    </row>
    <row r="414" spans="1:4" ht="49.5" x14ac:dyDescent="0.25">
      <c r="A414" s="28">
        <v>45</v>
      </c>
      <c r="B414" s="21"/>
      <c r="C414" s="29" t="s">
        <v>777</v>
      </c>
      <c r="D414" s="30">
        <f>347996.79</f>
        <v>347996.79</v>
      </c>
    </row>
    <row r="415" spans="1:4" ht="16.5" x14ac:dyDescent="0.25">
      <c r="A415" s="28"/>
      <c r="B415" s="21"/>
      <c r="C415" s="33" t="s">
        <v>778</v>
      </c>
      <c r="D415" s="30"/>
    </row>
    <row r="416" spans="1:4" ht="33" x14ac:dyDescent="0.25">
      <c r="A416" s="28">
        <v>46</v>
      </c>
      <c r="B416" s="21"/>
      <c r="C416" s="29" t="s">
        <v>815</v>
      </c>
      <c r="D416" s="30">
        <f>499615.5+51211392.79</f>
        <v>51711008.289999999</v>
      </c>
    </row>
    <row r="417" spans="1:4" ht="16.5" x14ac:dyDescent="0.25">
      <c r="A417" s="28"/>
      <c r="B417" s="21"/>
      <c r="C417" s="33" t="s">
        <v>821</v>
      </c>
      <c r="D417" s="30"/>
    </row>
    <row r="418" spans="1:4" ht="16.5" x14ac:dyDescent="0.25">
      <c r="A418" s="28"/>
      <c r="B418" s="21"/>
      <c r="C418" s="33" t="s">
        <v>816</v>
      </c>
      <c r="D418" s="30"/>
    </row>
    <row r="419" spans="1:4" ht="16.5" x14ac:dyDescent="0.25">
      <c r="A419" s="28"/>
      <c r="B419" s="21"/>
      <c r="C419" s="33" t="s">
        <v>817</v>
      </c>
      <c r="D419" s="30"/>
    </row>
    <row r="420" spans="1:4" ht="16.5" x14ac:dyDescent="0.25">
      <c r="A420" s="28"/>
      <c r="B420" s="21"/>
      <c r="C420" s="33" t="s">
        <v>818</v>
      </c>
      <c r="D420" s="30"/>
    </row>
    <row r="421" spans="1:4" ht="16.5" x14ac:dyDescent="0.25">
      <c r="A421" s="28"/>
      <c r="B421" s="21"/>
      <c r="C421" s="33" t="s">
        <v>819</v>
      </c>
      <c r="D421" s="30"/>
    </row>
    <row r="422" spans="1:4" ht="16.5" x14ac:dyDescent="0.25">
      <c r="A422" s="28"/>
      <c r="B422" s="21"/>
      <c r="C422" s="33" t="s">
        <v>820</v>
      </c>
      <c r="D422" s="30"/>
    </row>
    <row r="423" spans="1:4" ht="33" x14ac:dyDescent="0.25">
      <c r="A423" s="28">
        <v>47</v>
      </c>
      <c r="B423" s="21"/>
      <c r="C423" s="29" t="s">
        <v>1095</v>
      </c>
      <c r="D423" s="30">
        <f>1221899.77</f>
        <v>1221899.77</v>
      </c>
    </row>
    <row r="424" spans="1:4" ht="16.5" x14ac:dyDescent="0.25">
      <c r="A424" s="28"/>
      <c r="B424" s="21"/>
      <c r="C424" s="33" t="s">
        <v>1096</v>
      </c>
      <c r="D424" s="30"/>
    </row>
    <row r="425" spans="1:4" ht="16.5" x14ac:dyDescent="0.25">
      <c r="A425" s="28"/>
      <c r="B425" s="21"/>
      <c r="C425" s="33" t="s">
        <v>1097</v>
      </c>
      <c r="D425" s="30"/>
    </row>
    <row r="426" spans="1:4" ht="16.5" x14ac:dyDescent="0.25">
      <c r="A426" s="28"/>
      <c r="B426" s="21"/>
      <c r="C426" s="33" t="s">
        <v>1098</v>
      </c>
      <c r="D426" s="30"/>
    </row>
    <row r="427" spans="1:4" ht="16.5" x14ac:dyDescent="0.25">
      <c r="A427" s="28"/>
      <c r="B427" s="21"/>
      <c r="C427" s="33" t="s">
        <v>1099</v>
      </c>
      <c r="D427" s="30"/>
    </row>
    <row r="428" spans="1:4" ht="49.5" x14ac:dyDescent="0.25">
      <c r="A428" s="28">
        <v>48</v>
      </c>
      <c r="B428" s="21"/>
      <c r="C428" s="29" t="s">
        <v>1170</v>
      </c>
      <c r="D428" s="30">
        <f>250201.41</f>
        <v>250201.41</v>
      </c>
    </row>
    <row r="429" spans="1:4" ht="16.5" x14ac:dyDescent="0.25">
      <c r="A429" s="28"/>
      <c r="B429" s="21"/>
      <c r="C429" s="33" t="s">
        <v>1171</v>
      </c>
      <c r="D429" s="30"/>
    </row>
    <row r="430" spans="1:4" ht="16.5" x14ac:dyDescent="0.25">
      <c r="A430" s="28"/>
      <c r="B430" s="21"/>
      <c r="C430" s="33" t="s">
        <v>1172</v>
      </c>
      <c r="D430" s="30"/>
    </row>
    <row r="431" spans="1:4" ht="16.5" x14ac:dyDescent="0.25">
      <c r="A431" s="28"/>
      <c r="B431" s="21"/>
      <c r="C431" s="33" t="s">
        <v>1173</v>
      </c>
      <c r="D431" s="30"/>
    </row>
    <row r="432" spans="1:4" ht="16.5" x14ac:dyDescent="0.25">
      <c r="A432" s="28"/>
      <c r="B432" s="21"/>
      <c r="C432" s="33" t="s">
        <v>1174</v>
      </c>
      <c r="D432" s="30"/>
    </row>
    <row r="433" spans="1:4" ht="16.5" x14ac:dyDescent="0.25">
      <c r="A433" s="28"/>
      <c r="B433" s="21"/>
      <c r="C433" s="33" t="s">
        <v>1175</v>
      </c>
      <c r="D433" s="30"/>
    </row>
    <row r="434" spans="1:4" ht="49.5" x14ac:dyDescent="0.25">
      <c r="A434" s="28">
        <v>49</v>
      </c>
      <c r="B434" s="21"/>
      <c r="C434" s="29" t="s">
        <v>1196</v>
      </c>
      <c r="D434" s="30">
        <v>348592.82</v>
      </c>
    </row>
    <row r="435" spans="1:4" ht="16.5" x14ac:dyDescent="0.25">
      <c r="A435" s="28"/>
      <c r="B435" s="21"/>
      <c r="C435" s="33" t="s">
        <v>1197</v>
      </c>
      <c r="D435" s="30"/>
    </row>
    <row r="436" spans="1:4" ht="16.5" x14ac:dyDescent="0.25">
      <c r="A436" s="28"/>
      <c r="B436" s="21"/>
      <c r="C436" s="33" t="s">
        <v>1198</v>
      </c>
      <c r="D436" s="30"/>
    </row>
    <row r="437" spans="1:4" ht="16.5" x14ac:dyDescent="0.25">
      <c r="A437" s="28"/>
      <c r="B437" s="21"/>
      <c r="C437" s="41" t="s">
        <v>5</v>
      </c>
      <c r="D437" s="30"/>
    </row>
    <row r="438" spans="1:4" ht="16.5" x14ac:dyDescent="0.25">
      <c r="A438" s="28"/>
      <c r="B438" s="21"/>
      <c r="C438" s="33" t="s">
        <v>1199</v>
      </c>
      <c r="D438" s="30"/>
    </row>
    <row r="439" spans="1:4" ht="16.5" x14ac:dyDescent="0.25">
      <c r="A439" s="28"/>
      <c r="B439" s="21"/>
      <c r="C439" s="33" t="s">
        <v>582</v>
      </c>
      <c r="D439" s="30"/>
    </row>
    <row r="440" spans="1:4" ht="16.5" x14ac:dyDescent="0.25">
      <c r="A440" s="28"/>
      <c r="B440" s="21"/>
      <c r="C440" s="33" t="s">
        <v>1200</v>
      </c>
      <c r="D440" s="30"/>
    </row>
    <row r="441" spans="1:4" ht="16.5" x14ac:dyDescent="0.25">
      <c r="A441" s="28"/>
      <c r="B441" s="21"/>
      <c r="C441" s="33" t="s">
        <v>1201</v>
      </c>
      <c r="D441" s="30"/>
    </row>
    <row r="442" spans="1:4" ht="16.5" x14ac:dyDescent="0.25">
      <c r="A442" s="28"/>
      <c r="B442" s="21"/>
      <c r="C442" s="33" t="s">
        <v>583</v>
      </c>
      <c r="D442" s="30"/>
    </row>
    <row r="443" spans="1:4" ht="16.5" x14ac:dyDescent="0.25">
      <c r="A443" s="28"/>
      <c r="B443" s="21"/>
      <c r="C443" s="33" t="s">
        <v>120</v>
      </c>
      <c r="D443" s="30"/>
    </row>
    <row r="444" spans="1:4" ht="16.5" x14ac:dyDescent="0.25">
      <c r="A444" s="28"/>
      <c r="B444" s="21"/>
      <c r="C444" s="33" t="s">
        <v>1202</v>
      </c>
      <c r="D444" s="30"/>
    </row>
    <row r="445" spans="1:4" ht="16.5" x14ac:dyDescent="0.25">
      <c r="A445" s="28"/>
      <c r="B445" s="21"/>
      <c r="C445" s="33" t="s">
        <v>1203</v>
      </c>
      <c r="D445" s="30"/>
    </row>
    <row r="446" spans="1:4" ht="16.5" x14ac:dyDescent="0.25">
      <c r="A446" s="28"/>
      <c r="B446" s="21"/>
      <c r="C446" s="33" t="s">
        <v>1204</v>
      </c>
      <c r="D446" s="30"/>
    </row>
    <row r="447" spans="1:4" ht="16.5" x14ac:dyDescent="0.25">
      <c r="A447" s="28"/>
      <c r="B447" s="21"/>
      <c r="C447" s="33" t="s">
        <v>1205</v>
      </c>
      <c r="D447" s="30"/>
    </row>
    <row r="448" spans="1:4" ht="33" x14ac:dyDescent="0.25">
      <c r="A448" s="28">
        <v>50</v>
      </c>
      <c r="B448" s="21"/>
      <c r="C448" s="29" t="s">
        <v>1370</v>
      </c>
      <c r="D448" s="30">
        <f>725129.86</f>
        <v>725129.86</v>
      </c>
    </row>
    <row r="449" spans="1:4" ht="16.5" x14ac:dyDescent="0.25">
      <c r="A449" s="28"/>
      <c r="B449" s="21"/>
      <c r="C449" s="33" t="s">
        <v>1371</v>
      </c>
      <c r="D449" s="30"/>
    </row>
    <row r="450" spans="1:4" ht="16.5" x14ac:dyDescent="0.25">
      <c r="A450" s="28"/>
      <c r="B450" s="21"/>
      <c r="C450" s="33" t="s">
        <v>1372</v>
      </c>
      <c r="D450" s="30"/>
    </row>
    <row r="451" spans="1:4" ht="16.5" x14ac:dyDescent="0.25">
      <c r="A451" s="28"/>
      <c r="B451" s="21"/>
      <c r="C451" s="33" t="s">
        <v>1373</v>
      </c>
      <c r="D451" s="30"/>
    </row>
    <row r="452" spans="1:4" ht="16.5" x14ac:dyDescent="0.25">
      <c r="A452" s="28"/>
      <c r="B452" s="21"/>
      <c r="C452" s="33" t="s">
        <v>1374</v>
      </c>
      <c r="D452" s="30"/>
    </row>
    <row r="453" spans="1:4" ht="16.5" x14ac:dyDescent="0.25">
      <c r="A453" s="28"/>
      <c r="B453" s="21"/>
      <c r="C453" s="33" t="s">
        <v>496</v>
      </c>
      <c r="D453" s="30"/>
    </row>
    <row r="454" spans="1:4" ht="16.5" x14ac:dyDescent="0.25">
      <c r="A454" s="28"/>
      <c r="B454" s="21"/>
      <c r="C454" s="33" t="s">
        <v>1375</v>
      </c>
      <c r="D454" s="30"/>
    </row>
    <row r="455" spans="1:4" ht="16.5" x14ac:dyDescent="0.25">
      <c r="A455" s="28"/>
      <c r="B455" s="21"/>
      <c r="C455" s="41" t="s">
        <v>5</v>
      </c>
      <c r="D455" s="30"/>
    </row>
    <row r="456" spans="1:4" ht="16.5" x14ac:dyDescent="0.25">
      <c r="A456" s="28"/>
      <c r="B456" s="21"/>
      <c r="C456" s="33" t="s">
        <v>1376</v>
      </c>
      <c r="D456" s="30"/>
    </row>
    <row r="457" spans="1:4" ht="16.5" x14ac:dyDescent="0.25">
      <c r="A457" s="28"/>
      <c r="B457" s="21"/>
      <c r="C457" s="33" t="s">
        <v>1377</v>
      </c>
      <c r="D457" s="30"/>
    </row>
    <row r="458" spans="1:4" ht="16.5" x14ac:dyDescent="0.25">
      <c r="A458" s="28"/>
      <c r="B458" s="21"/>
      <c r="C458" s="33" t="s">
        <v>1378</v>
      </c>
      <c r="D458" s="30"/>
    </row>
    <row r="459" spans="1:4" ht="16.5" x14ac:dyDescent="0.25">
      <c r="A459" s="28"/>
      <c r="B459" s="21"/>
      <c r="C459" s="33" t="s">
        <v>101</v>
      </c>
      <c r="D459" s="30"/>
    </row>
    <row r="460" spans="1:4" ht="16.5" x14ac:dyDescent="0.25">
      <c r="A460" s="28"/>
      <c r="B460" s="21"/>
      <c r="C460" s="45" t="s">
        <v>1379</v>
      </c>
      <c r="D460" s="30"/>
    </row>
    <row r="461" spans="1:4" ht="16.5" x14ac:dyDescent="0.25">
      <c r="A461" s="28"/>
      <c r="B461" s="21"/>
      <c r="C461" s="45" t="s">
        <v>1380</v>
      </c>
      <c r="D461" s="30"/>
    </row>
    <row r="462" spans="1:4" ht="16.5" x14ac:dyDescent="0.25">
      <c r="A462" s="28"/>
      <c r="B462" s="21"/>
      <c r="C462" s="45" t="s">
        <v>1381</v>
      </c>
      <c r="D462" s="30"/>
    </row>
    <row r="463" spans="1:4" ht="47.25" customHeight="1" x14ac:dyDescent="0.25">
      <c r="A463" s="28">
        <v>51</v>
      </c>
      <c r="B463" s="21" t="s">
        <v>2117</v>
      </c>
      <c r="C463" s="29" t="s">
        <v>273</v>
      </c>
      <c r="D463" s="30">
        <f>3349985.71</f>
        <v>3349985.71</v>
      </c>
    </row>
    <row r="464" spans="1:4" ht="16.5" customHeight="1" x14ac:dyDescent="0.25">
      <c r="A464" s="28"/>
      <c r="B464" s="21"/>
      <c r="C464" s="45" t="s">
        <v>225</v>
      </c>
      <c r="D464" s="30"/>
    </row>
    <row r="465" spans="1:4" ht="16.5" customHeight="1" x14ac:dyDescent="0.25">
      <c r="A465" s="28"/>
      <c r="B465" s="21"/>
      <c r="C465" s="45" t="s">
        <v>226</v>
      </c>
      <c r="D465" s="30"/>
    </row>
    <row r="466" spans="1:4" ht="16.5" customHeight="1" x14ac:dyDescent="0.25">
      <c r="A466" s="28"/>
      <c r="B466" s="21"/>
      <c r="C466" s="45" t="s">
        <v>227</v>
      </c>
      <c r="D466" s="30"/>
    </row>
    <row r="467" spans="1:4" ht="16.5" customHeight="1" x14ac:dyDescent="0.25">
      <c r="A467" s="28"/>
      <c r="B467" s="21"/>
      <c r="C467" s="45" t="s">
        <v>228</v>
      </c>
      <c r="D467" s="30"/>
    </row>
    <row r="468" spans="1:4" ht="16.5" customHeight="1" x14ac:dyDescent="0.25">
      <c r="A468" s="28"/>
      <c r="B468" s="21"/>
      <c r="C468" s="45" t="s">
        <v>229</v>
      </c>
      <c r="D468" s="30"/>
    </row>
    <row r="469" spans="1:4" ht="16.5" customHeight="1" x14ac:dyDescent="0.25">
      <c r="A469" s="28"/>
      <c r="B469" s="21"/>
      <c r="C469" s="45" t="s">
        <v>230</v>
      </c>
      <c r="D469" s="30"/>
    </row>
    <row r="470" spans="1:4" ht="16.5" customHeight="1" x14ac:dyDescent="0.25">
      <c r="A470" s="28"/>
      <c r="B470" s="21"/>
      <c r="C470" s="48" t="s">
        <v>5</v>
      </c>
      <c r="D470" s="30"/>
    </row>
    <row r="471" spans="1:4" ht="16.5" customHeight="1" x14ac:dyDescent="0.25">
      <c r="A471" s="28"/>
      <c r="B471" s="21"/>
      <c r="C471" s="45" t="s">
        <v>231</v>
      </c>
      <c r="D471" s="30"/>
    </row>
    <row r="472" spans="1:4" ht="16.5" customHeight="1" x14ac:dyDescent="0.25">
      <c r="A472" s="28"/>
      <c r="B472" s="21"/>
      <c r="C472" s="45" t="s">
        <v>232</v>
      </c>
      <c r="D472" s="30"/>
    </row>
    <row r="473" spans="1:4" ht="16.5" customHeight="1" x14ac:dyDescent="0.25">
      <c r="A473" s="28"/>
      <c r="B473" s="21"/>
      <c r="C473" s="45" t="s">
        <v>233</v>
      </c>
      <c r="D473" s="30"/>
    </row>
    <row r="474" spans="1:4" ht="16.5" customHeight="1" x14ac:dyDescent="0.25">
      <c r="A474" s="28"/>
      <c r="B474" s="21"/>
      <c r="C474" s="45" t="s">
        <v>234</v>
      </c>
      <c r="D474" s="30"/>
    </row>
    <row r="475" spans="1:4" ht="16.5" customHeight="1" x14ac:dyDescent="0.25">
      <c r="A475" s="28"/>
      <c r="B475" s="21"/>
      <c r="C475" s="45" t="s">
        <v>235</v>
      </c>
      <c r="D475" s="30"/>
    </row>
    <row r="476" spans="1:4" ht="16.5" customHeight="1" x14ac:dyDescent="0.25">
      <c r="A476" s="28"/>
      <c r="B476" s="21"/>
      <c r="C476" s="48" t="s">
        <v>38</v>
      </c>
      <c r="D476" s="30"/>
    </row>
    <row r="477" spans="1:4" ht="16.5" customHeight="1" x14ac:dyDescent="0.25">
      <c r="A477" s="28"/>
      <c r="B477" s="21"/>
      <c r="C477" s="45" t="s">
        <v>236</v>
      </c>
      <c r="D477" s="30"/>
    </row>
    <row r="478" spans="1:4" ht="16.5" customHeight="1" x14ac:dyDescent="0.25">
      <c r="A478" s="28"/>
      <c r="B478" s="21"/>
      <c r="C478" s="45" t="s">
        <v>237</v>
      </c>
      <c r="D478" s="30"/>
    </row>
    <row r="479" spans="1:4" ht="16.5" customHeight="1" x14ac:dyDescent="0.25">
      <c r="A479" s="28"/>
      <c r="B479" s="21"/>
      <c r="C479" s="45" t="s">
        <v>238</v>
      </c>
      <c r="D479" s="30"/>
    </row>
    <row r="480" spans="1:4" ht="16.5" customHeight="1" x14ac:dyDescent="0.25">
      <c r="A480" s="28"/>
      <c r="B480" s="21"/>
      <c r="C480" s="45" t="s">
        <v>239</v>
      </c>
      <c r="D480" s="30"/>
    </row>
    <row r="481" spans="1:4" ht="16.5" customHeight="1" x14ac:dyDescent="0.25">
      <c r="A481" s="28"/>
      <c r="B481" s="21"/>
      <c r="C481" s="45" t="s">
        <v>240</v>
      </c>
      <c r="D481" s="30"/>
    </row>
    <row r="482" spans="1:4" ht="33" x14ac:dyDescent="0.25">
      <c r="A482" s="28">
        <v>52</v>
      </c>
      <c r="B482" s="21"/>
      <c r="C482" s="29" t="s">
        <v>272</v>
      </c>
      <c r="D482" s="30">
        <f>695428.58</f>
        <v>695428.58</v>
      </c>
    </row>
    <row r="483" spans="1:4" ht="16.5" customHeight="1" x14ac:dyDescent="0.25">
      <c r="A483" s="28"/>
      <c r="B483" s="21"/>
      <c r="C483" s="45" t="s">
        <v>241</v>
      </c>
      <c r="D483" s="30"/>
    </row>
    <row r="484" spans="1:4" ht="16.5" customHeight="1" x14ac:dyDescent="0.25">
      <c r="A484" s="28"/>
      <c r="B484" s="21"/>
      <c r="C484" s="45" t="s">
        <v>242</v>
      </c>
      <c r="D484" s="30"/>
    </row>
    <row r="485" spans="1:4" ht="16.5" customHeight="1" x14ac:dyDescent="0.25">
      <c r="A485" s="28"/>
      <c r="B485" s="21"/>
      <c r="C485" s="45" t="s">
        <v>243</v>
      </c>
      <c r="D485" s="30"/>
    </row>
    <row r="486" spans="1:4" ht="16.5" customHeight="1" x14ac:dyDescent="0.25">
      <c r="A486" s="28"/>
      <c r="B486" s="21"/>
      <c r="C486" s="45" t="s">
        <v>244</v>
      </c>
      <c r="D486" s="30"/>
    </row>
    <row r="487" spans="1:4" ht="16.5" customHeight="1" x14ac:dyDescent="0.25">
      <c r="A487" s="28"/>
      <c r="B487" s="21"/>
      <c r="C487" s="45" t="s">
        <v>245</v>
      </c>
      <c r="D487" s="30"/>
    </row>
    <row r="488" spans="1:4" ht="33" x14ac:dyDescent="0.25">
      <c r="A488" s="28">
        <v>53</v>
      </c>
      <c r="B488" s="21"/>
      <c r="C488" s="29" t="s">
        <v>271</v>
      </c>
      <c r="D488" s="30">
        <f>3899546.02+2470.57</f>
        <v>3902016.59</v>
      </c>
    </row>
    <row r="489" spans="1:4" ht="16.5" customHeight="1" x14ac:dyDescent="0.25">
      <c r="A489" s="28"/>
      <c r="B489" s="21"/>
      <c r="C489" s="45" t="s">
        <v>246</v>
      </c>
      <c r="D489" s="30"/>
    </row>
    <row r="490" spans="1:4" ht="16.5" customHeight="1" x14ac:dyDescent="0.25">
      <c r="A490" s="28"/>
      <c r="B490" s="21"/>
      <c r="C490" s="45" t="s">
        <v>247</v>
      </c>
      <c r="D490" s="30"/>
    </row>
    <row r="491" spans="1:4" ht="16.5" customHeight="1" x14ac:dyDescent="0.25">
      <c r="A491" s="28"/>
      <c r="B491" s="21"/>
      <c r="C491" s="45" t="s">
        <v>248</v>
      </c>
      <c r="D491" s="30"/>
    </row>
    <row r="492" spans="1:4" ht="16.5" customHeight="1" x14ac:dyDescent="0.25">
      <c r="A492" s="28"/>
      <c r="B492" s="21"/>
      <c r="C492" s="45" t="s">
        <v>249</v>
      </c>
      <c r="D492" s="30"/>
    </row>
    <row r="493" spans="1:4" ht="16.5" customHeight="1" x14ac:dyDescent="0.25">
      <c r="A493" s="28"/>
      <c r="B493" s="21"/>
      <c r="C493" s="45" t="s">
        <v>250</v>
      </c>
      <c r="D493" s="30"/>
    </row>
    <row r="494" spans="1:4" ht="16.5" customHeight="1" x14ac:dyDescent="0.25">
      <c r="A494" s="28"/>
      <c r="B494" s="21"/>
      <c r="C494" s="45" t="s">
        <v>251</v>
      </c>
      <c r="D494" s="30"/>
    </row>
    <row r="495" spans="1:4" ht="33" x14ac:dyDescent="0.25">
      <c r="A495" s="28">
        <v>54</v>
      </c>
      <c r="B495" s="21"/>
      <c r="C495" s="29" t="s">
        <v>270</v>
      </c>
      <c r="D495" s="30">
        <f>1320757.79</f>
        <v>1320757.79</v>
      </c>
    </row>
    <row r="496" spans="1:4" ht="16.5" customHeight="1" x14ac:dyDescent="0.25">
      <c r="A496" s="28"/>
      <c r="B496" s="21"/>
      <c r="C496" s="45" t="s">
        <v>252</v>
      </c>
      <c r="D496" s="30"/>
    </row>
    <row r="497" spans="1:4" ht="16.5" customHeight="1" x14ac:dyDescent="0.25">
      <c r="A497" s="28"/>
      <c r="B497" s="21"/>
      <c r="C497" s="45" t="s">
        <v>253</v>
      </c>
      <c r="D497" s="30"/>
    </row>
    <row r="498" spans="1:4" ht="16.5" customHeight="1" x14ac:dyDescent="0.25">
      <c r="A498" s="28"/>
      <c r="B498" s="21"/>
      <c r="C498" s="45" t="s">
        <v>172</v>
      </c>
      <c r="D498" s="30"/>
    </row>
    <row r="499" spans="1:4" ht="16.5" customHeight="1" x14ac:dyDescent="0.25">
      <c r="A499" s="28"/>
      <c r="B499" s="21"/>
      <c r="C499" s="45" t="s">
        <v>254</v>
      </c>
      <c r="D499" s="30"/>
    </row>
    <row r="500" spans="1:4" ht="16.5" customHeight="1" x14ac:dyDescent="0.25">
      <c r="A500" s="28"/>
      <c r="B500" s="21"/>
      <c r="C500" s="45" t="s">
        <v>255</v>
      </c>
      <c r="D500" s="30"/>
    </row>
    <row r="501" spans="1:4" ht="33" x14ac:dyDescent="0.25">
      <c r="A501" s="28">
        <v>55</v>
      </c>
      <c r="B501" s="21"/>
      <c r="C501" s="29" t="s">
        <v>269</v>
      </c>
      <c r="D501" s="30">
        <f>1357390.34</f>
        <v>1357390.34</v>
      </c>
    </row>
    <row r="502" spans="1:4" ht="16.5" customHeight="1" x14ac:dyDescent="0.25">
      <c r="A502" s="28"/>
      <c r="B502" s="21"/>
      <c r="C502" s="45" t="s">
        <v>257</v>
      </c>
      <c r="D502" s="30"/>
    </row>
    <row r="503" spans="1:4" ht="16.5" customHeight="1" x14ac:dyDescent="0.25">
      <c r="A503" s="28"/>
      <c r="B503" s="21"/>
      <c r="C503" s="45" t="s">
        <v>258</v>
      </c>
      <c r="D503" s="30"/>
    </row>
    <row r="504" spans="1:4" ht="16.5" x14ac:dyDescent="0.25">
      <c r="A504" s="28"/>
      <c r="B504" s="21"/>
      <c r="C504" s="47" t="s">
        <v>259</v>
      </c>
      <c r="D504" s="30"/>
    </row>
    <row r="505" spans="1:4" ht="19.5" customHeight="1" x14ac:dyDescent="0.25">
      <c r="A505" s="28"/>
      <c r="B505" s="21"/>
      <c r="C505" s="47" t="s">
        <v>260</v>
      </c>
      <c r="D505" s="30"/>
    </row>
    <row r="506" spans="1:4" ht="16.5" x14ac:dyDescent="0.25">
      <c r="A506" s="28"/>
      <c r="B506" s="21"/>
      <c r="C506" s="47" t="s">
        <v>202</v>
      </c>
      <c r="D506" s="30"/>
    </row>
    <row r="507" spans="1:4" ht="16.5" x14ac:dyDescent="0.25">
      <c r="A507" s="28"/>
      <c r="B507" s="21"/>
      <c r="C507" s="51" t="s">
        <v>256</v>
      </c>
      <c r="D507" s="30"/>
    </row>
    <row r="508" spans="1:4" ht="16.5" x14ac:dyDescent="0.25">
      <c r="A508" s="28"/>
      <c r="B508" s="21"/>
      <c r="C508" s="45" t="s">
        <v>261</v>
      </c>
      <c r="D508" s="30"/>
    </row>
    <row r="509" spans="1:4" ht="16.5" x14ac:dyDescent="0.25">
      <c r="A509" s="28"/>
      <c r="B509" s="21"/>
      <c r="C509" s="45" t="s">
        <v>240</v>
      </c>
      <c r="D509" s="30"/>
    </row>
    <row r="510" spans="1:4" ht="16.5" x14ac:dyDescent="0.25">
      <c r="A510" s="28"/>
      <c r="B510" s="21"/>
      <c r="C510" s="45" t="s">
        <v>262</v>
      </c>
      <c r="D510" s="30"/>
    </row>
    <row r="511" spans="1:4" ht="16.5" x14ac:dyDescent="0.25">
      <c r="A511" s="28"/>
      <c r="B511" s="21"/>
      <c r="C511" s="45" t="s">
        <v>263</v>
      </c>
      <c r="D511" s="30"/>
    </row>
    <row r="512" spans="1:4" ht="16.5" x14ac:dyDescent="0.25">
      <c r="A512" s="28"/>
      <c r="B512" s="21"/>
      <c r="C512" s="45" t="s">
        <v>264</v>
      </c>
      <c r="D512" s="30"/>
    </row>
    <row r="513" spans="1:4" ht="16.5" x14ac:dyDescent="0.25">
      <c r="A513" s="28"/>
      <c r="B513" s="21"/>
      <c r="C513" s="45" t="s">
        <v>265</v>
      </c>
      <c r="D513" s="30"/>
    </row>
    <row r="514" spans="1:4" ht="49.5" x14ac:dyDescent="0.25">
      <c r="A514" s="28"/>
      <c r="B514" s="21"/>
      <c r="C514" s="45" t="s">
        <v>266</v>
      </c>
      <c r="D514" s="30"/>
    </row>
    <row r="515" spans="1:4" ht="16.5" x14ac:dyDescent="0.25">
      <c r="A515" s="28"/>
      <c r="B515" s="21"/>
      <c r="C515" s="45" t="s">
        <v>267</v>
      </c>
      <c r="D515" s="30"/>
    </row>
    <row r="516" spans="1:4" ht="33" x14ac:dyDescent="0.25">
      <c r="A516" s="28">
        <v>56</v>
      </c>
      <c r="B516" s="21"/>
      <c r="C516" s="29" t="s">
        <v>308</v>
      </c>
      <c r="D516" s="30">
        <f>2415768.5</f>
        <v>2415768.5</v>
      </c>
    </row>
    <row r="517" spans="1:4" ht="16.5" x14ac:dyDescent="0.25">
      <c r="A517" s="28"/>
      <c r="B517" s="21"/>
      <c r="C517" s="45" t="s">
        <v>309</v>
      </c>
      <c r="D517" s="30"/>
    </row>
    <row r="518" spans="1:4" ht="33" x14ac:dyDescent="0.25">
      <c r="A518" s="28"/>
      <c r="B518" s="21"/>
      <c r="C518" s="45" t="s">
        <v>311</v>
      </c>
      <c r="D518" s="30"/>
    </row>
    <row r="519" spans="1:4" ht="16.5" x14ac:dyDescent="0.25">
      <c r="A519" s="28"/>
      <c r="B519" s="21"/>
      <c r="C519" s="45" t="s">
        <v>310</v>
      </c>
      <c r="D519" s="30"/>
    </row>
    <row r="520" spans="1:4" ht="16.5" x14ac:dyDescent="0.25">
      <c r="A520" s="28"/>
      <c r="B520" s="21"/>
      <c r="C520" s="45" t="s">
        <v>312</v>
      </c>
      <c r="D520" s="30"/>
    </row>
    <row r="521" spans="1:4" ht="16.5" x14ac:dyDescent="0.25">
      <c r="A521" s="28"/>
      <c r="B521" s="21"/>
      <c r="C521" s="36" t="s">
        <v>313</v>
      </c>
      <c r="D521" s="30"/>
    </row>
    <row r="522" spans="1:4" ht="16.5" x14ac:dyDescent="0.25">
      <c r="A522" s="28"/>
      <c r="B522" s="21"/>
      <c r="C522" s="33" t="s">
        <v>314</v>
      </c>
      <c r="D522" s="30"/>
    </row>
    <row r="523" spans="1:4" ht="16.5" x14ac:dyDescent="0.25">
      <c r="A523" s="28"/>
      <c r="B523" s="21"/>
      <c r="C523" s="47" t="s">
        <v>315</v>
      </c>
      <c r="D523" s="30"/>
    </row>
    <row r="524" spans="1:4" ht="16.5" x14ac:dyDescent="0.25">
      <c r="A524" s="28"/>
      <c r="B524" s="21"/>
      <c r="C524" s="47" t="s">
        <v>316</v>
      </c>
      <c r="D524" s="30"/>
    </row>
    <row r="525" spans="1:4" ht="33" x14ac:dyDescent="0.25">
      <c r="A525" s="28">
        <v>57</v>
      </c>
      <c r="B525" s="21"/>
      <c r="C525" s="29" t="s">
        <v>1067</v>
      </c>
      <c r="D525" s="30">
        <f>510549.51</f>
        <v>510549.51</v>
      </c>
    </row>
    <row r="526" spans="1:4" ht="16.5" x14ac:dyDescent="0.25">
      <c r="A526" s="28"/>
      <c r="B526" s="21"/>
      <c r="C526" s="47" t="s">
        <v>1068</v>
      </c>
      <c r="D526" s="30"/>
    </row>
    <row r="527" spans="1:4" ht="16.5" x14ac:dyDescent="0.25">
      <c r="A527" s="28"/>
      <c r="B527" s="21"/>
      <c r="C527" s="47" t="s">
        <v>1069</v>
      </c>
      <c r="D527" s="30"/>
    </row>
    <row r="528" spans="1:4" ht="16.5" x14ac:dyDescent="0.25">
      <c r="A528" s="28"/>
      <c r="B528" s="21"/>
      <c r="C528" s="47" t="s">
        <v>1070</v>
      </c>
      <c r="D528" s="30"/>
    </row>
    <row r="529" spans="1:4" ht="16.5" x14ac:dyDescent="0.25">
      <c r="A529" s="28"/>
      <c r="B529" s="21"/>
      <c r="C529" s="47" t="s">
        <v>41</v>
      </c>
      <c r="D529" s="30"/>
    </row>
    <row r="530" spans="1:4" ht="16.5" x14ac:dyDescent="0.25">
      <c r="A530" s="28"/>
      <c r="B530" s="21"/>
      <c r="C530" s="47" t="s">
        <v>321</v>
      </c>
      <c r="D530" s="30"/>
    </row>
    <row r="531" spans="1:4" ht="16.5" x14ac:dyDescent="0.25">
      <c r="A531" s="28"/>
      <c r="B531" s="21"/>
      <c r="C531" s="47" t="s">
        <v>1071</v>
      </c>
      <c r="D531" s="30"/>
    </row>
    <row r="532" spans="1:4" ht="16.5" x14ac:dyDescent="0.25">
      <c r="A532" s="28"/>
      <c r="B532" s="21"/>
      <c r="C532" s="47" t="s">
        <v>1072</v>
      </c>
      <c r="D532" s="30"/>
    </row>
    <row r="533" spans="1:4" ht="33" x14ac:dyDescent="0.25">
      <c r="A533" s="28">
        <v>58</v>
      </c>
      <c r="B533" s="21"/>
      <c r="C533" s="29" t="s">
        <v>1073</v>
      </c>
      <c r="D533" s="30">
        <f>38672.1</f>
        <v>38672.1</v>
      </c>
    </row>
    <row r="534" spans="1:4" ht="16.5" x14ac:dyDescent="0.25">
      <c r="A534" s="28"/>
      <c r="B534" s="21"/>
      <c r="C534" s="47" t="s">
        <v>1074</v>
      </c>
      <c r="D534" s="30"/>
    </row>
    <row r="535" spans="1:4" ht="16.5" x14ac:dyDescent="0.25">
      <c r="A535" s="28"/>
      <c r="B535" s="21"/>
      <c r="C535" s="47" t="s">
        <v>1075</v>
      </c>
      <c r="D535" s="30"/>
    </row>
    <row r="536" spans="1:4" ht="16.5" x14ac:dyDescent="0.25">
      <c r="A536" s="28"/>
      <c r="B536" s="21"/>
      <c r="C536" s="47" t="s">
        <v>842</v>
      </c>
      <c r="D536" s="30"/>
    </row>
    <row r="537" spans="1:4" ht="33" x14ac:dyDescent="0.25">
      <c r="A537" s="28">
        <v>59</v>
      </c>
      <c r="B537" s="21"/>
      <c r="C537" s="29" t="s">
        <v>1076</v>
      </c>
      <c r="D537" s="30">
        <f>1168634.04</f>
        <v>1168634.04</v>
      </c>
    </row>
    <row r="538" spans="1:4" ht="16.5" x14ac:dyDescent="0.25">
      <c r="A538" s="28"/>
      <c r="B538" s="21"/>
      <c r="C538" s="33" t="s">
        <v>960</v>
      </c>
      <c r="D538" s="30"/>
    </row>
    <row r="539" spans="1:4" ht="16.5" x14ac:dyDescent="0.25">
      <c r="A539" s="28"/>
      <c r="B539" s="21"/>
      <c r="C539" s="33" t="s">
        <v>1077</v>
      </c>
      <c r="D539" s="30"/>
    </row>
    <row r="540" spans="1:4" ht="16.5" x14ac:dyDescent="0.25">
      <c r="A540" s="28"/>
      <c r="B540" s="21"/>
      <c r="C540" s="33" t="s">
        <v>1078</v>
      </c>
      <c r="D540" s="30"/>
    </row>
    <row r="541" spans="1:4" ht="16.5" x14ac:dyDescent="0.25">
      <c r="A541" s="28"/>
      <c r="B541" s="21"/>
      <c r="C541" s="33" t="s">
        <v>1079</v>
      </c>
      <c r="D541" s="30"/>
    </row>
    <row r="542" spans="1:4" ht="16.5" x14ac:dyDescent="0.25">
      <c r="A542" s="28"/>
      <c r="B542" s="21"/>
      <c r="C542" s="33" t="s">
        <v>1080</v>
      </c>
      <c r="D542" s="30"/>
    </row>
    <row r="543" spans="1:4" ht="16.5" x14ac:dyDescent="0.25">
      <c r="A543" s="28"/>
      <c r="B543" s="21"/>
      <c r="C543" s="33" t="s">
        <v>1081</v>
      </c>
      <c r="D543" s="30"/>
    </row>
    <row r="544" spans="1:4" ht="16.5" x14ac:dyDescent="0.25">
      <c r="A544" s="28"/>
      <c r="B544" s="21"/>
      <c r="C544" s="33" t="s">
        <v>1082</v>
      </c>
      <c r="D544" s="30"/>
    </row>
    <row r="545" spans="1:4" ht="16.5" x14ac:dyDescent="0.25">
      <c r="A545" s="28"/>
      <c r="B545" s="21"/>
      <c r="C545" s="33" t="s">
        <v>1083</v>
      </c>
      <c r="D545" s="30"/>
    </row>
    <row r="546" spans="1:4" ht="16.5" x14ac:dyDescent="0.25">
      <c r="A546" s="28"/>
      <c r="B546" s="21"/>
      <c r="C546" s="33" t="s">
        <v>1084</v>
      </c>
      <c r="D546" s="30"/>
    </row>
    <row r="547" spans="1:4" ht="16.5" x14ac:dyDescent="0.25">
      <c r="A547" s="28"/>
      <c r="B547" s="21"/>
      <c r="C547" s="33" t="s">
        <v>1085</v>
      </c>
      <c r="D547" s="30"/>
    </row>
    <row r="548" spans="1:4" ht="16.5" x14ac:dyDescent="0.25">
      <c r="A548" s="28"/>
      <c r="B548" s="21"/>
      <c r="C548" s="33" t="s">
        <v>1086</v>
      </c>
      <c r="D548" s="30"/>
    </row>
    <row r="549" spans="1:4" ht="16.5" x14ac:dyDescent="0.25">
      <c r="A549" s="28"/>
      <c r="B549" s="21"/>
      <c r="C549" s="33" t="s">
        <v>1087</v>
      </c>
      <c r="D549" s="30"/>
    </row>
    <row r="550" spans="1:4" ht="33" x14ac:dyDescent="0.25">
      <c r="A550" s="28"/>
      <c r="B550" s="21"/>
      <c r="C550" s="33" t="s">
        <v>1088</v>
      </c>
      <c r="D550" s="30"/>
    </row>
    <row r="551" spans="1:4" ht="16.5" x14ac:dyDescent="0.25">
      <c r="A551" s="28"/>
      <c r="B551" s="21"/>
      <c r="C551" s="33" t="s">
        <v>1089</v>
      </c>
      <c r="D551" s="30"/>
    </row>
    <row r="552" spans="1:4" ht="16.5" x14ac:dyDescent="0.25">
      <c r="A552" s="28"/>
      <c r="B552" s="21"/>
      <c r="C552" s="33" t="s">
        <v>1090</v>
      </c>
      <c r="D552" s="30"/>
    </row>
    <row r="553" spans="1:4" ht="16.5" x14ac:dyDescent="0.25">
      <c r="A553" s="28"/>
      <c r="B553" s="21"/>
      <c r="C553" s="33" t="s">
        <v>1091</v>
      </c>
      <c r="D553" s="30"/>
    </row>
    <row r="554" spans="1:4" ht="16.5" x14ac:dyDescent="0.25">
      <c r="A554" s="28"/>
      <c r="B554" s="21"/>
      <c r="C554" s="33" t="s">
        <v>1092</v>
      </c>
      <c r="D554" s="30"/>
    </row>
    <row r="555" spans="1:4" ht="16.5" x14ac:dyDescent="0.25">
      <c r="A555" s="28"/>
      <c r="B555" s="21"/>
      <c r="C555" s="33" t="s">
        <v>1093</v>
      </c>
      <c r="D555" s="30"/>
    </row>
    <row r="556" spans="1:4" ht="16.5" x14ac:dyDescent="0.25">
      <c r="A556" s="28"/>
      <c r="B556" s="21"/>
      <c r="C556" s="33" t="s">
        <v>1094</v>
      </c>
      <c r="D556" s="30"/>
    </row>
    <row r="557" spans="1:4" ht="49.5" x14ac:dyDescent="0.25">
      <c r="A557" s="28">
        <v>60</v>
      </c>
      <c r="B557" s="21"/>
      <c r="C557" s="29" t="s">
        <v>1115</v>
      </c>
      <c r="D557" s="30">
        <f>5914202.96</f>
        <v>5914202.96</v>
      </c>
    </row>
    <row r="558" spans="1:4" ht="16.5" x14ac:dyDescent="0.25">
      <c r="A558" s="28"/>
      <c r="B558" s="21"/>
      <c r="C558" s="33" t="s">
        <v>1156</v>
      </c>
      <c r="D558" s="30"/>
    </row>
    <row r="559" spans="1:4" ht="16.5" x14ac:dyDescent="0.25">
      <c r="A559" s="28"/>
      <c r="B559" s="21"/>
      <c r="C559" s="33" t="s">
        <v>1157</v>
      </c>
      <c r="D559" s="30"/>
    </row>
    <row r="560" spans="1:4" ht="16.5" x14ac:dyDescent="0.25">
      <c r="A560" s="28"/>
      <c r="B560" s="21"/>
      <c r="C560" s="33" t="s">
        <v>1116</v>
      </c>
      <c r="D560" s="30"/>
    </row>
    <row r="561" spans="1:4" ht="16.5" x14ac:dyDescent="0.25">
      <c r="A561" s="28"/>
      <c r="B561" s="21"/>
      <c r="C561" s="33" t="s">
        <v>1117</v>
      </c>
      <c r="D561" s="30"/>
    </row>
    <row r="562" spans="1:4" ht="16.5" x14ac:dyDescent="0.25">
      <c r="A562" s="28"/>
      <c r="B562" s="21"/>
      <c r="C562" s="33" t="s">
        <v>1118</v>
      </c>
      <c r="D562" s="30"/>
    </row>
    <row r="563" spans="1:4" ht="16.5" x14ac:dyDescent="0.25">
      <c r="A563" s="28"/>
      <c r="B563" s="21"/>
      <c r="C563" s="33" t="s">
        <v>1119</v>
      </c>
      <c r="D563" s="30"/>
    </row>
    <row r="564" spans="1:4" ht="16.5" x14ac:dyDescent="0.25">
      <c r="A564" s="28"/>
      <c r="B564" s="21"/>
      <c r="C564" s="41" t="s">
        <v>5</v>
      </c>
      <c r="D564" s="30"/>
    </row>
    <row r="565" spans="1:4" ht="16.5" x14ac:dyDescent="0.25">
      <c r="A565" s="28"/>
      <c r="B565" s="21"/>
      <c r="C565" s="33" t="s">
        <v>1120</v>
      </c>
      <c r="D565" s="30"/>
    </row>
    <row r="566" spans="1:4" ht="16.5" x14ac:dyDescent="0.25">
      <c r="A566" s="28"/>
      <c r="B566" s="21"/>
      <c r="C566" s="33" t="s">
        <v>1121</v>
      </c>
      <c r="D566" s="30"/>
    </row>
    <row r="567" spans="1:4" ht="33" x14ac:dyDescent="0.25">
      <c r="A567" s="28"/>
      <c r="B567" s="21"/>
      <c r="C567" s="33" t="s">
        <v>1122</v>
      </c>
      <c r="D567" s="30"/>
    </row>
    <row r="568" spans="1:4" ht="16.5" x14ac:dyDescent="0.25">
      <c r="A568" s="28"/>
      <c r="B568" s="21"/>
      <c r="C568" s="33" t="s">
        <v>1123</v>
      </c>
      <c r="D568" s="30"/>
    </row>
    <row r="569" spans="1:4" ht="16.5" x14ac:dyDescent="0.25">
      <c r="A569" s="28"/>
      <c r="B569" s="21"/>
      <c r="C569" s="33" t="s">
        <v>1124</v>
      </c>
      <c r="D569" s="30"/>
    </row>
    <row r="570" spans="1:4" ht="16.5" x14ac:dyDescent="0.25">
      <c r="A570" s="28"/>
      <c r="B570" s="21"/>
      <c r="C570" s="33" t="s">
        <v>1125</v>
      </c>
      <c r="D570" s="30"/>
    </row>
    <row r="571" spans="1:4" ht="16.5" x14ac:dyDescent="0.25">
      <c r="A571" s="28"/>
      <c r="B571" s="21"/>
      <c r="C571" s="33" t="s">
        <v>1126</v>
      </c>
      <c r="D571" s="30"/>
    </row>
    <row r="572" spans="1:4" ht="16.5" x14ac:dyDescent="0.25">
      <c r="A572" s="28"/>
      <c r="B572" s="21"/>
      <c r="C572" s="33" t="s">
        <v>1127</v>
      </c>
      <c r="D572" s="30"/>
    </row>
    <row r="573" spans="1:4" ht="16.5" x14ac:dyDescent="0.25">
      <c r="A573" s="28"/>
      <c r="B573" s="21"/>
      <c r="C573" s="33" t="s">
        <v>1128</v>
      </c>
      <c r="D573" s="30"/>
    </row>
    <row r="574" spans="1:4" ht="16.5" x14ac:dyDescent="0.25">
      <c r="A574" s="28"/>
      <c r="B574" s="21"/>
      <c r="C574" s="33" t="s">
        <v>1129</v>
      </c>
      <c r="D574" s="30"/>
    </row>
    <row r="575" spans="1:4" ht="16.5" x14ac:dyDescent="0.25">
      <c r="A575" s="28"/>
      <c r="B575" s="21"/>
      <c r="C575" s="33" t="s">
        <v>1130</v>
      </c>
      <c r="D575" s="30"/>
    </row>
    <row r="576" spans="1:4" ht="16.5" x14ac:dyDescent="0.25">
      <c r="A576" s="28"/>
      <c r="B576" s="21"/>
      <c r="C576" s="33" t="s">
        <v>1131</v>
      </c>
      <c r="D576" s="30"/>
    </row>
    <row r="577" spans="1:4" ht="16.5" x14ac:dyDescent="0.25">
      <c r="A577" s="28"/>
      <c r="B577" s="21"/>
      <c r="C577" s="33" t="s">
        <v>1132</v>
      </c>
      <c r="D577" s="30"/>
    </row>
    <row r="578" spans="1:4" ht="49.5" x14ac:dyDescent="0.25">
      <c r="A578" s="28">
        <v>61</v>
      </c>
      <c r="B578" s="21"/>
      <c r="C578" s="29" t="s">
        <v>1167</v>
      </c>
      <c r="D578" s="30">
        <f>247032.56</f>
        <v>247032.56</v>
      </c>
    </row>
    <row r="579" spans="1:4" ht="16.5" x14ac:dyDescent="0.25">
      <c r="A579" s="28"/>
      <c r="B579" s="21"/>
      <c r="C579" s="33" t="s">
        <v>1168</v>
      </c>
      <c r="D579" s="30"/>
    </row>
    <row r="580" spans="1:4" ht="16.5" x14ac:dyDescent="0.25">
      <c r="A580" s="28"/>
      <c r="B580" s="21"/>
      <c r="C580" s="33" t="s">
        <v>1169</v>
      </c>
      <c r="D580" s="30"/>
    </row>
    <row r="581" spans="1:4" ht="16.5" x14ac:dyDescent="0.25">
      <c r="A581" s="28"/>
      <c r="B581" s="21"/>
      <c r="C581" s="33" t="s">
        <v>292</v>
      </c>
      <c r="D581" s="30"/>
    </row>
    <row r="582" spans="1:4" ht="33" x14ac:dyDescent="0.25">
      <c r="A582" s="28">
        <v>62</v>
      </c>
      <c r="B582" s="21"/>
      <c r="C582" s="29" t="s">
        <v>1230</v>
      </c>
      <c r="D582" s="30">
        <f>1010907.57</f>
        <v>1010907.57</v>
      </c>
    </row>
    <row r="583" spans="1:4" ht="16.5" x14ac:dyDescent="0.25">
      <c r="A583" s="28"/>
      <c r="B583" s="21"/>
      <c r="C583" s="33" t="s">
        <v>1231</v>
      </c>
      <c r="D583" s="30"/>
    </row>
    <row r="584" spans="1:4" ht="16.5" x14ac:dyDescent="0.25">
      <c r="A584" s="28"/>
      <c r="B584" s="21"/>
      <c r="C584" s="33" t="s">
        <v>1232</v>
      </c>
      <c r="D584" s="30"/>
    </row>
    <row r="585" spans="1:4" ht="16.5" x14ac:dyDescent="0.25">
      <c r="A585" s="28"/>
      <c r="B585" s="21"/>
      <c r="C585" s="33" t="s">
        <v>841</v>
      </c>
      <c r="D585" s="30"/>
    </row>
    <row r="586" spans="1:4" ht="16.5" x14ac:dyDescent="0.25">
      <c r="A586" s="28"/>
      <c r="B586" s="21"/>
      <c r="C586" s="33" t="s">
        <v>842</v>
      </c>
      <c r="D586" s="30"/>
    </row>
    <row r="587" spans="1:4" ht="16.5" x14ac:dyDescent="0.25">
      <c r="A587" s="28"/>
      <c r="B587" s="21"/>
      <c r="C587" s="33" t="s">
        <v>1233</v>
      </c>
      <c r="D587" s="30"/>
    </row>
    <row r="588" spans="1:4" ht="33" x14ac:dyDescent="0.25">
      <c r="A588" s="28">
        <v>63</v>
      </c>
      <c r="B588" s="21"/>
      <c r="C588" s="29" t="s">
        <v>1234</v>
      </c>
      <c r="D588" s="30">
        <f>1046000</f>
        <v>1046000</v>
      </c>
    </row>
    <row r="589" spans="1:4" ht="16.5" x14ac:dyDescent="0.25">
      <c r="A589" s="28"/>
      <c r="B589" s="21"/>
      <c r="C589" s="33" t="s">
        <v>1235</v>
      </c>
      <c r="D589" s="30"/>
    </row>
    <row r="590" spans="1:4" ht="16.5" x14ac:dyDescent="0.25">
      <c r="A590" s="28"/>
      <c r="B590" s="21"/>
      <c r="C590" s="33" t="s">
        <v>1236</v>
      </c>
      <c r="D590" s="30"/>
    </row>
    <row r="591" spans="1:4" ht="16.5" x14ac:dyDescent="0.25">
      <c r="A591" s="28"/>
      <c r="B591" s="21"/>
      <c r="C591" s="33" t="s">
        <v>1237</v>
      </c>
      <c r="D591" s="30"/>
    </row>
    <row r="592" spans="1:4" ht="16.5" x14ac:dyDescent="0.25">
      <c r="A592" s="28"/>
      <c r="B592" s="21"/>
      <c r="C592" s="33" t="s">
        <v>678</v>
      </c>
      <c r="D592" s="30"/>
    </row>
    <row r="593" spans="1:4" ht="16.5" x14ac:dyDescent="0.25">
      <c r="A593" s="28"/>
      <c r="B593" s="21"/>
      <c r="C593" s="33" t="s">
        <v>1238</v>
      </c>
      <c r="D593" s="30"/>
    </row>
    <row r="594" spans="1:4" ht="16.5" x14ac:dyDescent="0.25">
      <c r="A594" s="28"/>
      <c r="B594" s="21"/>
      <c r="C594" s="33" t="s">
        <v>1239</v>
      </c>
      <c r="D594" s="30"/>
    </row>
    <row r="595" spans="1:4" ht="16.5" x14ac:dyDescent="0.25">
      <c r="A595" s="28"/>
      <c r="B595" s="21"/>
      <c r="C595" s="33" t="s">
        <v>1240</v>
      </c>
      <c r="D595" s="30"/>
    </row>
    <row r="596" spans="1:4" ht="16.5" x14ac:dyDescent="0.25">
      <c r="A596" s="28"/>
      <c r="B596" s="21"/>
      <c r="C596" s="33" t="s">
        <v>1241</v>
      </c>
      <c r="D596" s="30"/>
    </row>
    <row r="597" spans="1:4" ht="16.5" x14ac:dyDescent="0.25">
      <c r="A597" s="28"/>
      <c r="B597" s="21"/>
      <c r="C597" s="33" t="s">
        <v>1242</v>
      </c>
      <c r="D597" s="30"/>
    </row>
    <row r="598" spans="1:4" ht="16.5" x14ac:dyDescent="0.25">
      <c r="A598" s="28"/>
      <c r="B598" s="21"/>
      <c r="C598" s="47" t="s">
        <v>1243</v>
      </c>
      <c r="D598" s="30"/>
    </row>
    <row r="599" spans="1:4" ht="33" x14ac:dyDescent="0.25">
      <c r="A599" s="28">
        <v>64</v>
      </c>
      <c r="B599" s="21"/>
      <c r="C599" s="29" t="s">
        <v>1244</v>
      </c>
      <c r="D599" s="30">
        <f>1062000</f>
        <v>1062000</v>
      </c>
    </row>
    <row r="600" spans="1:4" ht="16.5" x14ac:dyDescent="0.25">
      <c r="A600" s="28"/>
      <c r="B600" s="21"/>
      <c r="C600" s="33" t="s">
        <v>1245</v>
      </c>
      <c r="D600" s="30"/>
    </row>
    <row r="601" spans="1:4" ht="16.5" x14ac:dyDescent="0.25">
      <c r="A601" s="28"/>
      <c r="B601" s="21"/>
      <c r="C601" s="33" t="s">
        <v>1246</v>
      </c>
      <c r="D601" s="30"/>
    </row>
    <row r="602" spans="1:4" ht="16.5" x14ac:dyDescent="0.25">
      <c r="A602" s="28"/>
      <c r="B602" s="21"/>
      <c r="C602" s="33" t="s">
        <v>1247</v>
      </c>
      <c r="D602" s="30"/>
    </row>
    <row r="603" spans="1:4" ht="16.5" x14ac:dyDescent="0.25">
      <c r="A603" s="28"/>
      <c r="B603" s="21"/>
      <c r="C603" s="33" t="s">
        <v>1248</v>
      </c>
      <c r="D603" s="30"/>
    </row>
    <row r="604" spans="1:4" ht="16.5" x14ac:dyDescent="0.25">
      <c r="A604" s="28"/>
      <c r="B604" s="21"/>
      <c r="C604" s="33" t="s">
        <v>1249</v>
      </c>
      <c r="D604" s="30"/>
    </row>
    <row r="605" spans="1:4" ht="16.5" x14ac:dyDescent="0.25">
      <c r="A605" s="28"/>
      <c r="B605" s="21"/>
      <c r="C605" s="33" t="s">
        <v>1250</v>
      </c>
      <c r="D605" s="30"/>
    </row>
    <row r="606" spans="1:4" ht="16.5" x14ac:dyDescent="0.25">
      <c r="A606" s="28"/>
      <c r="B606" s="21"/>
      <c r="C606" s="33" t="s">
        <v>1251</v>
      </c>
      <c r="D606" s="30"/>
    </row>
    <row r="607" spans="1:4" ht="16.5" x14ac:dyDescent="0.25">
      <c r="A607" s="28"/>
      <c r="B607" s="21"/>
      <c r="C607" s="33" t="s">
        <v>1252</v>
      </c>
      <c r="D607" s="30"/>
    </row>
    <row r="608" spans="1:4" ht="16.5" x14ac:dyDescent="0.25">
      <c r="A608" s="28"/>
      <c r="B608" s="21"/>
      <c r="C608" s="33" t="s">
        <v>1253</v>
      </c>
      <c r="D608" s="30"/>
    </row>
    <row r="609" spans="1:4" ht="16.5" x14ac:dyDescent="0.25">
      <c r="A609" s="28"/>
      <c r="B609" s="21"/>
      <c r="C609" s="33" t="s">
        <v>1254</v>
      </c>
      <c r="D609" s="30"/>
    </row>
    <row r="610" spans="1:4" ht="16.5" x14ac:dyDescent="0.25">
      <c r="A610" s="28"/>
      <c r="B610" s="21"/>
      <c r="C610" s="33" t="s">
        <v>1255</v>
      </c>
      <c r="D610" s="30"/>
    </row>
    <row r="611" spans="1:4" ht="16.5" x14ac:dyDescent="0.25">
      <c r="A611" s="28"/>
      <c r="B611" s="21"/>
      <c r="C611" s="33" t="s">
        <v>1256</v>
      </c>
      <c r="D611" s="30"/>
    </row>
    <row r="612" spans="1:4" ht="16.5" x14ac:dyDescent="0.25">
      <c r="A612" s="28"/>
      <c r="B612" s="21"/>
      <c r="C612" s="33" t="s">
        <v>1257</v>
      </c>
      <c r="D612" s="30"/>
    </row>
    <row r="613" spans="1:4" ht="16.5" x14ac:dyDescent="0.25">
      <c r="A613" s="28"/>
      <c r="B613" s="21"/>
      <c r="C613" s="33" t="s">
        <v>1242</v>
      </c>
      <c r="D613" s="30"/>
    </row>
    <row r="614" spans="1:4" ht="16.5" x14ac:dyDescent="0.25">
      <c r="A614" s="28"/>
      <c r="B614" s="21"/>
      <c r="C614" s="33" t="s">
        <v>1258</v>
      </c>
      <c r="D614" s="30"/>
    </row>
    <row r="615" spans="1:4" ht="16.5" x14ac:dyDescent="0.25">
      <c r="A615" s="28"/>
      <c r="B615" s="21"/>
      <c r="C615" s="33" t="s">
        <v>1259</v>
      </c>
      <c r="D615" s="30"/>
    </row>
    <row r="616" spans="1:4" ht="33" x14ac:dyDescent="0.25">
      <c r="A616" s="28">
        <v>65</v>
      </c>
      <c r="B616" s="21"/>
      <c r="C616" s="29" t="s">
        <v>1260</v>
      </c>
      <c r="D616" s="30">
        <f>337707.2</f>
        <v>337707.2</v>
      </c>
    </row>
    <row r="617" spans="1:4" ht="16.5" x14ac:dyDescent="0.25">
      <c r="A617" s="28"/>
      <c r="B617" s="21"/>
      <c r="C617" s="33" t="s">
        <v>1261</v>
      </c>
      <c r="D617" s="30"/>
    </row>
    <row r="618" spans="1:4" ht="16.5" x14ac:dyDescent="0.25">
      <c r="A618" s="28"/>
      <c r="B618" s="21"/>
      <c r="C618" s="33" t="s">
        <v>1262</v>
      </c>
      <c r="D618" s="30"/>
    </row>
    <row r="619" spans="1:4" ht="49.5" x14ac:dyDescent="0.25">
      <c r="A619" s="28">
        <v>66</v>
      </c>
      <c r="B619" s="21"/>
      <c r="C619" s="29" t="s">
        <v>1263</v>
      </c>
      <c r="D619" s="30">
        <f>1223383.14</f>
        <v>1223383.1399999999</v>
      </c>
    </row>
    <row r="620" spans="1:4" ht="16.5" x14ac:dyDescent="0.25">
      <c r="A620" s="28"/>
      <c r="B620" s="21"/>
      <c r="C620" s="33" t="s">
        <v>1264</v>
      </c>
      <c r="D620" s="30"/>
    </row>
    <row r="621" spans="1:4" ht="16.5" x14ac:dyDescent="0.25">
      <c r="A621" s="28"/>
      <c r="B621" s="21"/>
      <c r="C621" s="33" t="s">
        <v>1265</v>
      </c>
      <c r="D621" s="30"/>
    </row>
    <row r="622" spans="1:4" ht="16.5" x14ac:dyDescent="0.25">
      <c r="A622" s="28"/>
      <c r="B622" s="21"/>
      <c r="C622" s="33" t="s">
        <v>172</v>
      </c>
      <c r="D622" s="30"/>
    </row>
    <row r="623" spans="1:4" ht="16.5" x14ac:dyDescent="0.25">
      <c r="A623" s="28"/>
      <c r="B623" s="21"/>
      <c r="C623" s="33" t="s">
        <v>1266</v>
      </c>
      <c r="D623" s="30"/>
    </row>
    <row r="624" spans="1:4" ht="33" x14ac:dyDescent="0.25">
      <c r="A624" s="28">
        <v>67</v>
      </c>
      <c r="B624" s="21"/>
      <c r="C624" s="29" t="s">
        <v>1267</v>
      </c>
      <c r="D624" s="30">
        <v>1128187.44</v>
      </c>
    </row>
    <row r="625" spans="1:4" ht="16.5" x14ac:dyDescent="0.25">
      <c r="A625" s="28"/>
      <c r="B625" s="21"/>
      <c r="C625" s="33" t="s">
        <v>1268</v>
      </c>
      <c r="D625" s="30"/>
    </row>
    <row r="626" spans="1:4" ht="16.5" x14ac:dyDescent="0.25">
      <c r="A626" s="28"/>
      <c r="B626" s="21"/>
      <c r="C626" s="33" t="s">
        <v>1269</v>
      </c>
      <c r="D626" s="30"/>
    </row>
    <row r="627" spans="1:4" ht="49.5" x14ac:dyDescent="0.25">
      <c r="A627" s="28">
        <v>68</v>
      </c>
      <c r="B627" s="21"/>
      <c r="C627" s="29" t="s">
        <v>1348</v>
      </c>
      <c r="D627" s="30">
        <f>975868.41</f>
        <v>975868.41</v>
      </c>
    </row>
    <row r="628" spans="1:4" ht="16.5" x14ac:dyDescent="0.25">
      <c r="A628" s="28"/>
      <c r="B628" s="21"/>
      <c r="C628" s="33" t="s">
        <v>1349</v>
      </c>
      <c r="D628" s="30"/>
    </row>
    <row r="629" spans="1:4" ht="16.5" x14ac:dyDescent="0.25">
      <c r="A629" s="28"/>
      <c r="B629" s="21"/>
      <c r="C629" s="33" t="s">
        <v>1350</v>
      </c>
      <c r="D629" s="30"/>
    </row>
    <row r="630" spans="1:4" ht="16.5" x14ac:dyDescent="0.25">
      <c r="A630" s="28"/>
      <c r="B630" s="21"/>
      <c r="C630" s="33" t="s">
        <v>1351</v>
      </c>
      <c r="D630" s="30"/>
    </row>
    <row r="631" spans="1:4" ht="16.5" x14ac:dyDescent="0.25">
      <c r="A631" s="28"/>
      <c r="B631" s="21"/>
      <c r="C631" s="33" t="s">
        <v>787</v>
      </c>
      <c r="D631" s="30"/>
    </row>
    <row r="632" spans="1:4" ht="16.5" x14ac:dyDescent="0.25">
      <c r="A632" s="28"/>
      <c r="B632" s="21"/>
      <c r="C632" s="33" t="s">
        <v>42</v>
      </c>
      <c r="D632" s="30"/>
    </row>
    <row r="633" spans="1:4" ht="16.5" x14ac:dyDescent="0.25">
      <c r="A633" s="28"/>
      <c r="B633" s="21"/>
      <c r="C633" s="33" t="s">
        <v>1352</v>
      </c>
      <c r="D633" s="30"/>
    </row>
    <row r="634" spans="1:4" ht="49.5" x14ac:dyDescent="0.25">
      <c r="A634" s="28">
        <v>69</v>
      </c>
      <c r="B634" s="21"/>
      <c r="C634" s="29" t="s">
        <v>1353</v>
      </c>
      <c r="D634" s="30">
        <f>93676.86</f>
        <v>93676.86</v>
      </c>
    </row>
    <row r="635" spans="1:4" ht="16.5" x14ac:dyDescent="0.25">
      <c r="A635" s="28"/>
      <c r="B635" s="21"/>
      <c r="C635" s="33" t="s">
        <v>1354</v>
      </c>
      <c r="D635" s="30"/>
    </row>
    <row r="636" spans="1:4" ht="16.5" x14ac:dyDescent="0.25">
      <c r="A636" s="28"/>
      <c r="B636" s="21"/>
      <c r="C636" s="33" t="s">
        <v>1355</v>
      </c>
      <c r="D636" s="30"/>
    </row>
    <row r="637" spans="1:4" ht="16.5" x14ac:dyDescent="0.25">
      <c r="A637" s="28"/>
      <c r="B637" s="21"/>
      <c r="C637" s="33" t="s">
        <v>1356</v>
      </c>
      <c r="D637" s="30"/>
    </row>
    <row r="638" spans="1:4" ht="16.5" x14ac:dyDescent="0.25">
      <c r="A638" s="28"/>
      <c r="B638" s="21"/>
      <c r="C638" s="33" t="s">
        <v>207</v>
      </c>
      <c r="D638" s="30"/>
    </row>
    <row r="639" spans="1:4" ht="16.5" x14ac:dyDescent="0.25">
      <c r="A639" s="28"/>
      <c r="B639" s="21"/>
      <c r="C639" s="33" t="s">
        <v>1357</v>
      </c>
      <c r="D639" s="30"/>
    </row>
    <row r="640" spans="1:4" ht="49.5" x14ac:dyDescent="0.25">
      <c r="A640" s="28">
        <v>70</v>
      </c>
      <c r="B640" s="21"/>
      <c r="C640" s="29" t="s">
        <v>1430</v>
      </c>
      <c r="D640" s="30">
        <f>298208.59</f>
        <v>298208.59000000003</v>
      </c>
    </row>
    <row r="641" spans="1:4" ht="16.5" x14ac:dyDescent="0.25">
      <c r="A641" s="28"/>
      <c r="B641" s="21"/>
      <c r="C641" s="33" t="s">
        <v>1431</v>
      </c>
      <c r="D641" s="30"/>
    </row>
    <row r="642" spans="1:4" ht="16.5" x14ac:dyDescent="0.25">
      <c r="A642" s="28"/>
      <c r="B642" s="21"/>
      <c r="C642" s="33" t="s">
        <v>1432</v>
      </c>
      <c r="D642" s="30"/>
    </row>
    <row r="643" spans="1:4" ht="16.5" x14ac:dyDescent="0.25">
      <c r="A643" s="28"/>
      <c r="B643" s="21"/>
      <c r="C643" s="33" t="s">
        <v>1433</v>
      </c>
      <c r="D643" s="30"/>
    </row>
    <row r="644" spans="1:4" ht="16.5" x14ac:dyDescent="0.25">
      <c r="A644" s="28"/>
      <c r="B644" s="21"/>
      <c r="C644" s="33" t="s">
        <v>583</v>
      </c>
      <c r="D644" s="30"/>
    </row>
    <row r="645" spans="1:4" ht="16.5" x14ac:dyDescent="0.25">
      <c r="A645" s="28"/>
      <c r="B645" s="21"/>
      <c r="C645" s="33" t="s">
        <v>1434</v>
      </c>
      <c r="D645" s="30"/>
    </row>
    <row r="646" spans="1:4" ht="33" x14ac:dyDescent="0.25">
      <c r="A646" s="28">
        <v>71</v>
      </c>
      <c r="B646" s="21"/>
      <c r="C646" s="29" t="s">
        <v>1435</v>
      </c>
      <c r="D646" s="30">
        <v>216865.89</v>
      </c>
    </row>
    <row r="647" spans="1:4" ht="16.5" x14ac:dyDescent="0.25">
      <c r="A647" s="28"/>
      <c r="B647" s="21"/>
      <c r="C647" s="33" t="s">
        <v>1436</v>
      </c>
      <c r="D647" s="30"/>
    </row>
    <row r="648" spans="1:4" ht="16.5" x14ac:dyDescent="0.25">
      <c r="A648" s="28"/>
      <c r="B648" s="21"/>
      <c r="C648" s="33" t="s">
        <v>1437</v>
      </c>
      <c r="D648" s="30"/>
    </row>
    <row r="649" spans="1:4" ht="16.5" x14ac:dyDescent="0.25">
      <c r="A649" s="28"/>
      <c r="B649" s="21"/>
      <c r="C649" s="33" t="s">
        <v>787</v>
      </c>
      <c r="D649" s="30"/>
    </row>
    <row r="650" spans="1:4" ht="16.5" x14ac:dyDescent="0.25">
      <c r="A650" s="28"/>
      <c r="B650" s="21"/>
      <c r="C650" s="33" t="s">
        <v>244</v>
      </c>
      <c r="D650" s="30"/>
    </row>
    <row r="651" spans="1:4" ht="33" x14ac:dyDescent="0.25">
      <c r="A651" s="28">
        <v>72</v>
      </c>
      <c r="B651" s="21"/>
      <c r="C651" s="29" t="s">
        <v>1438</v>
      </c>
      <c r="D651" s="30">
        <f>1107765.12</f>
        <v>1107765.1200000001</v>
      </c>
    </row>
    <row r="652" spans="1:4" ht="16.5" x14ac:dyDescent="0.25">
      <c r="A652" s="28"/>
      <c r="B652" s="21"/>
      <c r="C652" s="47" t="s">
        <v>1439</v>
      </c>
      <c r="D652" s="30"/>
    </row>
    <row r="653" spans="1:4" ht="16.5" x14ac:dyDescent="0.25">
      <c r="A653" s="28"/>
      <c r="B653" s="21"/>
      <c r="C653" s="47" t="s">
        <v>1440</v>
      </c>
      <c r="D653" s="30"/>
    </row>
    <row r="654" spans="1:4" ht="33" x14ac:dyDescent="0.25">
      <c r="A654" s="28">
        <v>73</v>
      </c>
      <c r="B654" s="21"/>
      <c r="C654" s="29" t="s">
        <v>1441</v>
      </c>
      <c r="D654" s="30">
        <f>110084.18</f>
        <v>110084.18</v>
      </c>
    </row>
    <row r="655" spans="1:4" ht="16.5" x14ac:dyDescent="0.25">
      <c r="A655" s="28"/>
      <c r="B655" s="21"/>
      <c r="C655" s="47" t="s">
        <v>1442</v>
      </c>
      <c r="D655" s="30"/>
    </row>
    <row r="656" spans="1:4" ht="49.5" x14ac:dyDescent="0.25">
      <c r="A656" s="28">
        <v>74</v>
      </c>
      <c r="B656" s="21"/>
      <c r="C656" s="29" t="s">
        <v>1443</v>
      </c>
      <c r="D656" s="30">
        <f>1587522.2</f>
        <v>1587522.2</v>
      </c>
    </row>
    <row r="657" spans="1:4" ht="16.5" x14ac:dyDescent="0.25">
      <c r="A657" s="28"/>
      <c r="B657" s="21"/>
      <c r="C657" s="47" t="s">
        <v>1444</v>
      </c>
      <c r="D657" s="30"/>
    </row>
    <row r="658" spans="1:4" ht="16.5" x14ac:dyDescent="0.25">
      <c r="A658" s="28"/>
      <c r="B658" s="21"/>
      <c r="C658" s="47" t="s">
        <v>1445</v>
      </c>
      <c r="D658" s="30"/>
    </row>
    <row r="659" spans="1:4" ht="33" x14ac:dyDescent="0.25">
      <c r="A659" s="28"/>
      <c r="B659" s="21"/>
      <c r="C659" s="45" t="s">
        <v>1446</v>
      </c>
      <c r="D659" s="30"/>
    </row>
    <row r="660" spans="1:4" ht="16.5" x14ac:dyDescent="0.25">
      <c r="A660" s="28"/>
      <c r="B660" s="21"/>
      <c r="C660" s="47" t="s">
        <v>1447</v>
      </c>
      <c r="D660" s="30"/>
    </row>
    <row r="661" spans="1:4" ht="16.5" x14ac:dyDescent="0.25">
      <c r="A661" s="28"/>
      <c r="B661" s="21"/>
      <c r="C661" s="45" t="s">
        <v>1448</v>
      </c>
      <c r="D661" s="30"/>
    </row>
    <row r="662" spans="1:4" ht="16.5" x14ac:dyDescent="0.25">
      <c r="A662" s="28"/>
      <c r="B662" s="21"/>
      <c r="C662" s="45" t="s">
        <v>1449</v>
      </c>
      <c r="D662" s="30"/>
    </row>
    <row r="663" spans="1:4" ht="33" x14ac:dyDescent="0.25">
      <c r="A663" s="28"/>
      <c r="B663" s="21"/>
      <c r="C663" s="45" t="s">
        <v>1450</v>
      </c>
      <c r="D663" s="30"/>
    </row>
    <row r="664" spans="1:4" ht="33" x14ac:dyDescent="0.25">
      <c r="A664" s="28"/>
      <c r="B664" s="21"/>
      <c r="C664" s="45" t="s">
        <v>1451</v>
      </c>
      <c r="D664" s="30"/>
    </row>
    <row r="665" spans="1:4" ht="33" x14ac:dyDescent="0.25">
      <c r="A665" s="28"/>
      <c r="B665" s="21"/>
      <c r="C665" s="45" t="s">
        <v>1452</v>
      </c>
      <c r="D665" s="30"/>
    </row>
    <row r="666" spans="1:4" ht="33" x14ac:dyDescent="0.25">
      <c r="A666" s="28"/>
      <c r="B666" s="21"/>
      <c r="C666" s="45" t="s">
        <v>1453</v>
      </c>
      <c r="D666" s="30"/>
    </row>
    <row r="667" spans="1:4" ht="16.5" x14ac:dyDescent="0.25">
      <c r="A667" s="28"/>
      <c r="B667" s="21"/>
      <c r="C667" s="45" t="s">
        <v>1454</v>
      </c>
      <c r="D667" s="30"/>
    </row>
    <row r="668" spans="1:4" ht="33" x14ac:dyDescent="0.25">
      <c r="A668" s="28">
        <v>75</v>
      </c>
      <c r="B668" s="21"/>
      <c r="C668" s="29" t="s">
        <v>1455</v>
      </c>
      <c r="D668" s="30">
        <f>1405232.31</f>
        <v>1405232.31</v>
      </c>
    </row>
    <row r="669" spans="1:4" ht="16.5" x14ac:dyDescent="0.25">
      <c r="A669" s="28"/>
      <c r="B669" s="21"/>
      <c r="C669" s="33" t="s">
        <v>1456</v>
      </c>
      <c r="D669" s="30"/>
    </row>
    <row r="670" spans="1:4" ht="16.5" x14ac:dyDescent="0.25">
      <c r="A670" s="28"/>
      <c r="B670" s="21"/>
      <c r="C670" s="33" t="s">
        <v>1457</v>
      </c>
      <c r="D670" s="30"/>
    </row>
    <row r="671" spans="1:4" ht="33" x14ac:dyDescent="0.25">
      <c r="A671" s="28"/>
      <c r="B671" s="21"/>
      <c r="C671" s="33" t="s">
        <v>1458</v>
      </c>
      <c r="D671" s="30"/>
    </row>
    <row r="672" spans="1:4" ht="33" x14ac:dyDescent="0.25">
      <c r="A672" s="28">
        <v>76</v>
      </c>
      <c r="B672" s="21"/>
      <c r="C672" s="29" t="s">
        <v>1459</v>
      </c>
      <c r="D672" s="30">
        <f>332637.27</f>
        <v>332637.27</v>
      </c>
    </row>
    <row r="673" spans="1:4" ht="16.5" x14ac:dyDescent="0.25">
      <c r="A673" s="28"/>
      <c r="B673" s="21"/>
      <c r="C673" s="33" t="s">
        <v>1460</v>
      </c>
      <c r="D673" s="30"/>
    </row>
    <row r="674" spans="1:4" ht="16.5" x14ac:dyDescent="0.25">
      <c r="A674" s="28"/>
      <c r="B674" s="21"/>
      <c r="C674" s="33" t="s">
        <v>1461</v>
      </c>
      <c r="D674" s="30"/>
    </row>
    <row r="675" spans="1:4" ht="16.5" x14ac:dyDescent="0.25">
      <c r="A675" s="28"/>
      <c r="B675" s="21"/>
      <c r="C675" s="33" t="s">
        <v>1462</v>
      </c>
      <c r="D675" s="30"/>
    </row>
    <row r="676" spans="1:4" ht="16.5" x14ac:dyDescent="0.25">
      <c r="A676" s="28"/>
      <c r="B676" s="21"/>
      <c r="C676" s="33" t="s">
        <v>1463</v>
      </c>
      <c r="D676" s="30"/>
    </row>
    <row r="677" spans="1:4" ht="16.5" x14ac:dyDescent="0.25">
      <c r="A677" s="28"/>
      <c r="B677" s="21"/>
      <c r="C677" s="33" t="s">
        <v>1464</v>
      </c>
      <c r="D677" s="30"/>
    </row>
    <row r="678" spans="1:4" ht="16.5" x14ac:dyDescent="0.25">
      <c r="A678" s="28"/>
      <c r="B678" s="21"/>
      <c r="C678" s="33" t="s">
        <v>1465</v>
      </c>
      <c r="D678" s="30"/>
    </row>
    <row r="679" spans="1:4" ht="33" x14ac:dyDescent="0.25">
      <c r="A679" s="28">
        <v>77</v>
      </c>
      <c r="B679" s="21"/>
      <c r="C679" s="29" t="s">
        <v>1466</v>
      </c>
      <c r="D679" s="30">
        <f>777095.21</f>
        <v>777095.21</v>
      </c>
    </row>
    <row r="680" spans="1:4" ht="16.5" x14ac:dyDescent="0.25">
      <c r="A680" s="28"/>
      <c r="B680" s="21"/>
      <c r="C680" s="33" t="s">
        <v>1467</v>
      </c>
      <c r="D680" s="30"/>
    </row>
    <row r="681" spans="1:4" ht="16.5" x14ac:dyDescent="0.25">
      <c r="A681" s="28"/>
      <c r="B681" s="21"/>
      <c r="C681" s="33" t="s">
        <v>1468</v>
      </c>
      <c r="D681" s="30"/>
    </row>
    <row r="682" spans="1:4" ht="16.5" x14ac:dyDescent="0.25">
      <c r="A682" s="28"/>
      <c r="B682" s="21"/>
      <c r="C682" s="33" t="s">
        <v>1469</v>
      </c>
      <c r="D682" s="30"/>
    </row>
    <row r="683" spans="1:4" ht="16.5" x14ac:dyDescent="0.25">
      <c r="A683" s="28"/>
      <c r="B683" s="21"/>
      <c r="C683" s="33" t="s">
        <v>1470</v>
      </c>
      <c r="D683" s="30"/>
    </row>
    <row r="684" spans="1:4" ht="16.5" x14ac:dyDescent="0.25">
      <c r="A684" s="28"/>
      <c r="B684" s="21"/>
      <c r="C684" s="33" t="s">
        <v>1471</v>
      </c>
      <c r="D684" s="30"/>
    </row>
    <row r="685" spans="1:4" ht="16.5" x14ac:dyDescent="0.25">
      <c r="A685" s="28"/>
      <c r="B685" s="21"/>
      <c r="C685" s="33" t="s">
        <v>1472</v>
      </c>
      <c r="D685" s="30"/>
    </row>
    <row r="686" spans="1:4" ht="16.5" x14ac:dyDescent="0.25">
      <c r="A686" s="28"/>
      <c r="B686" s="21"/>
      <c r="C686" s="33" t="s">
        <v>1473</v>
      </c>
      <c r="D686" s="30"/>
    </row>
    <row r="687" spans="1:4" ht="33" x14ac:dyDescent="0.25">
      <c r="A687" s="28">
        <v>78</v>
      </c>
      <c r="B687" s="21"/>
      <c r="C687" s="29" t="s">
        <v>1474</v>
      </c>
      <c r="D687" s="30">
        <f>833624.78</f>
        <v>833624.78</v>
      </c>
    </row>
    <row r="688" spans="1:4" ht="16.5" x14ac:dyDescent="0.25">
      <c r="A688" s="28"/>
      <c r="B688" s="21"/>
      <c r="C688" s="33" t="s">
        <v>1475</v>
      </c>
      <c r="D688" s="30"/>
    </row>
    <row r="689" spans="1:4" ht="16.5" x14ac:dyDescent="0.25">
      <c r="A689" s="28"/>
      <c r="B689" s="21"/>
      <c r="C689" s="33" t="s">
        <v>1476</v>
      </c>
      <c r="D689" s="30"/>
    </row>
    <row r="690" spans="1:4" ht="16.5" x14ac:dyDescent="0.25">
      <c r="A690" s="28"/>
      <c r="B690" s="21"/>
      <c r="C690" s="33" t="s">
        <v>1477</v>
      </c>
      <c r="D690" s="30"/>
    </row>
    <row r="691" spans="1:4" ht="16.5" x14ac:dyDescent="0.25">
      <c r="A691" s="28"/>
      <c r="B691" s="21"/>
      <c r="C691" s="33" t="s">
        <v>1478</v>
      </c>
      <c r="D691" s="30"/>
    </row>
    <row r="692" spans="1:4" ht="16.5" x14ac:dyDescent="0.25">
      <c r="A692" s="28"/>
      <c r="B692" s="21"/>
      <c r="C692" s="33" t="s">
        <v>1479</v>
      </c>
      <c r="D692" s="30"/>
    </row>
    <row r="693" spans="1:4" ht="16.5" x14ac:dyDescent="0.25">
      <c r="A693" s="28"/>
      <c r="B693" s="21"/>
      <c r="C693" s="33" t="s">
        <v>1480</v>
      </c>
      <c r="D693" s="30"/>
    </row>
    <row r="694" spans="1:4" ht="16.5" x14ac:dyDescent="0.25">
      <c r="A694" s="28"/>
      <c r="B694" s="21"/>
      <c r="C694" s="33" t="s">
        <v>1481</v>
      </c>
      <c r="D694" s="30"/>
    </row>
    <row r="695" spans="1:4" ht="16.5" x14ac:dyDescent="0.25">
      <c r="A695" s="28"/>
      <c r="B695" s="21"/>
      <c r="C695" s="33" t="s">
        <v>1482</v>
      </c>
      <c r="D695" s="30"/>
    </row>
    <row r="696" spans="1:4" ht="16.5" x14ac:dyDescent="0.25">
      <c r="A696" s="28"/>
      <c r="B696" s="21"/>
      <c r="C696" s="33" t="s">
        <v>1483</v>
      </c>
      <c r="D696" s="30"/>
    </row>
    <row r="697" spans="1:4" ht="16.5" x14ac:dyDescent="0.25">
      <c r="A697" s="28"/>
      <c r="B697" s="21"/>
      <c r="C697" s="33" t="s">
        <v>1484</v>
      </c>
      <c r="D697" s="30"/>
    </row>
    <row r="698" spans="1:4" ht="16.5" x14ac:dyDescent="0.25">
      <c r="A698" s="28"/>
      <c r="B698" s="21"/>
      <c r="C698" s="33" t="s">
        <v>1485</v>
      </c>
      <c r="D698" s="30"/>
    </row>
    <row r="699" spans="1:4" ht="33" x14ac:dyDescent="0.25">
      <c r="A699" s="28">
        <v>79</v>
      </c>
      <c r="B699" s="21"/>
      <c r="C699" s="29" t="s">
        <v>1486</v>
      </c>
      <c r="D699" s="30">
        <f>1183784.06</f>
        <v>1183784.06</v>
      </c>
    </row>
    <row r="700" spans="1:4" ht="16.5" x14ac:dyDescent="0.25">
      <c r="A700" s="28"/>
      <c r="B700" s="21"/>
      <c r="C700" s="45" t="s">
        <v>1487</v>
      </c>
      <c r="D700" s="30"/>
    </row>
    <row r="701" spans="1:4" ht="16.5" x14ac:dyDescent="0.25">
      <c r="A701" s="28"/>
      <c r="B701" s="21"/>
      <c r="C701" s="45" t="s">
        <v>1488</v>
      </c>
      <c r="D701" s="30"/>
    </row>
    <row r="702" spans="1:4" ht="16.5" x14ac:dyDescent="0.25">
      <c r="A702" s="28"/>
      <c r="B702" s="21"/>
      <c r="C702" s="45" t="s">
        <v>1491</v>
      </c>
      <c r="D702" s="30"/>
    </row>
    <row r="703" spans="1:4" ht="16.5" x14ac:dyDescent="0.25">
      <c r="A703" s="28"/>
      <c r="B703" s="21"/>
      <c r="C703" s="45" t="s">
        <v>1489</v>
      </c>
      <c r="D703" s="30"/>
    </row>
    <row r="704" spans="1:4" ht="16.5" x14ac:dyDescent="0.25">
      <c r="A704" s="28"/>
      <c r="B704" s="21"/>
      <c r="C704" s="45" t="s">
        <v>1490</v>
      </c>
      <c r="D704" s="30"/>
    </row>
    <row r="705" spans="1:4" ht="16.5" x14ac:dyDescent="0.25">
      <c r="A705" s="28"/>
      <c r="B705" s="21"/>
      <c r="C705" s="45" t="s">
        <v>1492</v>
      </c>
      <c r="D705" s="30"/>
    </row>
    <row r="706" spans="1:4" ht="16.5" x14ac:dyDescent="0.25">
      <c r="A706" s="28"/>
      <c r="B706" s="21"/>
      <c r="C706" s="45" t="s">
        <v>1493</v>
      </c>
      <c r="D706" s="30"/>
    </row>
    <row r="707" spans="1:4" ht="16.5" x14ac:dyDescent="0.25">
      <c r="A707" s="28"/>
      <c r="B707" s="21"/>
      <c r="C707" s="45" t="s">
        <v>1494</v>
      </c>
      <c r="D707" s="30"/>
    </row>
    <row r="708" spans="1:4" ht="47.25" customHeight="1" x14ac:dyDescent="0.25">
      <c r="A708" s="28">
        <v>80</v>
      </c>
      <c r="B708" s="21" t="s">
        <v>2116</v>
      </c>
      <c r="C708" s="29" t="s">
        <v>268</v>
      </c>
      <c r="D708" s="30">
        <f>766606.73</f>
        <v>766606.73</v>
      </c>
    </row>
    <row r="709" spans="1:4" ht="16.5" x14ac:dyDescent="0.25">
      <c r="A709" s="28"/>
      <c r="B709" s="21"/>
      <c r="C709" s="45" t="s">
        <v>289</v>
      </c>
      <c r="D709" s="30"/>
    </row>
    <row r="710" spans="1:4" ht="16.5" x14ac:dyDescent="0.25">
      <c r="A710" s="28"/>
      <c r="B710" s="21"/>
      <c r="C710" s="45" t="s">
        <v>290</v>
      </c>
      <c r="D710" s="30"/>
    </row>
    <row r="711" spans="1:4" ht="16.5" x14ac:dyDescent="0.25">
      <c r="A711" s="28"/>
      <c r="B711" s="21"/>
      <c r="C711" s="45" t="s">
        <v>291</v>
      </c>
      <c r="D711" s="30"/>
    </row>
    <row r="712" spans="1:4" ht="16.5" x14ac:dyDescent="0.25">
      <c r="A712" s="28"/>
      <c r="B712" s="21"/>
      <c r="C712" s="45" t="s">
        <v>292</v>
      </c>
      <c r="D712" s="30"/>
    </row>
    <row r="713" spans="1:4" ht="16.5" x14ac:dyDescent="0.25">
      <c r="A713" s="28"/>
      <c r="B713" s="21"/>
      <c r="C713" s="45" t="s">
        <v>293</v>
      </c>
      <c r="D713" s="30"/>
    </row>
    <row r="714" spans="1:4" ht="16.5" x14ac:dyDescent="0.25">
      <c r="A714" s="28"/>
      <c r="B714" s="21"/>
      <c r="C714" s="33" t="s">
        <v>294</v>
      </c>
      <c r="D714" s="30"/>
    </row>
    <row r="715" spans="1:4" ht="16.5" x14ac:dyDescent="0.25">
      <c r="A715" s="28"/>
      <c r="B715" s="21"/>
      <c r="C715" s="47" t="s">
        <v>295</v>
      </c>
      <c r="D715" s="30"/>
    </row>
    <row r="716" spans="1:4" ht="16.5" x14ac:dyDescent="0.25">
      <c r="A716" s="28"/>
      <c r="B716" s="21"/>
      <c r="C716" s="47" t="s">
        <v>296</v>
      </c>
      <c r="D716" s="30"/>
    </row>
    <row r="717" spans="1:4" ht="16.5" x14ac:dyDescent="0.25">
      <c r="A717" s="28"/>
      <c r="B717" s="21"/>
      <c r="C717" s="47" t="s">
        <v>297</v>
      </c>
      <c r="D717" s="30"/>
    </row>
    <row r="718" spans="1:4" ht="16.5" x14ac:dyDescent="0.25">
      <c r="A718" s="28"/>
      <c r="B718" s="21"/>
      <c r="C718" s="47" t="s">
        <v>298</v>
      </c>
      <c r="D718" s="30"/>
    </row>
    <row r="719" spans="1:4" ht="16.5" x14ac:dyDescent="0.25">
      <c r="A719" s="28"/>
      <c r="B719" s="21"/>
      <c r="C719" s="31" t="s">
        <v>299</v>
      </c>
      <c r="D719" s="30"/>
    </row>
    <row r="720" spans="1:4" ht="16.5" x14ac:dyDescent="0.25">
      <c r="A720" s="28"/>
      <c r="B720" s="21"/>
      <c r="C720" s="45" t="s">
        <v>300</v>
      </c>
      <c r="D720" s="30"/>
    </row>
    <row r="721" spans="1:4" ht="16.5" x14ac:dyDescent="0.25">
      <c r="A721" s="28"/>
      <c r="B721" s="21"/>
      <c r="C721" s="45" t="s">
        <v>301</v>
      </c>
      <c r="D721" s="30"/>
    </row>
    <row r="722" spans="1:4" ht="33" x14ac:dyDescent="0.25">
      <c r="A722" s="28">
        <v>81</v>
      </c>
      <c r="B722" s="21"/>
      <c r="C722" s="29" t="s">
        <v>307</v>
      </c>
      <c r="D722" s="30">
        <f>3211315.14</f>
        <v>3211315.14</v>
      </c>
    </row>
    <row r="723" spans="1:4" ht="16.5" x14ac:dyDescent="0.25">
      <c r="A723" s="28"/>
      <c r="B723" s="21"/>
      <c r="C723" s="31" t="s">
        <v>302</v>
      </c>
      <c r="D723" s="30"/>
    </row>
    <row r="724" spans="1:4" ht="16.5" x14ac:dyDescent="0.25">
      <c r="A724" s="28"/>
      <c r="B724" s="21"/>
      <c r="C724" s="45" t="s">
        <v>303</v>
      </c>
      <c r="D724" s="30"/>
    </row>
    <row r="725" spans="1:4" ht="16.5" x14ac:dyDescent="0.25">
      <c r="A725" s="28"/>
      <c r="B725" s="21"/>
      <c r="C725" s="45" t="s">
        <v>304</v>
      </c>
      <c r="D725" s="30"/>
    </row>
    <row r="726" spans="1:4" ht="16.5" x14ac:dyDescent="0.25">
      <c r="A726" s="28"/>
      <c r="B726" s="21"/>
      <c r="C726" s="45" t="s">
        <v>305</v>
      </c>
      <c r="D726" s="30"/>
    </row>
    <row r="727" spans="1:4" ht="16.5" x14ac:dyDescent="0.25">
      <c r="A727" s="28"/>
      <c r="B727" s="21"/>
      <c r="C727" s="45" t="s">
        <v>306</v>
      </c>
      <c r="D727" s="30"/>
    </row>
    <row r="728" spans="1:4" ht="33" x14ac:dyDescent="0.25">
      <c r="A728" s="28">
        <v>82</v>
      </c>
      <c r="B728" s="21"/>
      <c r="C728" s="29" t="s">
        <v>506</v>
      </c>
      <c r="D728" s="30">
        <f>1800126.12</f>
        <v>1800126.12</v>
      </c>
    </row>
    <row r="729" spans="1:4" ht="16.5" x14ac:dyDescent="0.25">
      <c r="A729" s="28"/>
      <c r="B729" s="21"/>
      <c r="C729" s="45" t="s">
        <v>507</v>
      </c>
      <c r="D729" s="30"/>
    </row>
    <row r="730" spans="1:4" ht="16.5" x14ac:dyDescent="0.25">
      <c r="A730" s="28"/>
      <c r="B730" s="21"/>
      <c r="C730" s="45" t="s">
        <v>508</v>
      </c>
      <c r="D730" s="30"/>
    </row>
    <row r="731" spans="1:4" ht="16.5" x14ac:dyDescent="0.25">
      <c r="A731" s="28"/>
      <c r="B731" s="21"/>
      <c r="C731" s="45" t="s">
        <v>509</v>
      </c>
      <c r="D731" s="30"/>
    </row>
    <row r="732" spans="1:4" ht="16.5" x14ac:dyDescent="0.25">
      <c r="A732" s="28"/>
      <c r="B732" s="21"/>
      <c r="C732" s="45" t="s">
        <v>510</v>
      </c>
      <c r="D732" s="30"/>
    </row>
    <row r="733" spans="1:4" ht="16.5" x14ac:dyDescent="0.25">
      <c r="A733" s="28"/>
      <c r="B733" s="21"/>
      <c r="C733" s="45" t="s">
        <v>511</v>
      </c>
      <c r="D733" s="30"/>
    </row>
    <row r="734" spans="1:4" ht="16.5" x14ac:dyDescent="0.25">
      <c r="A734" s="28"/>
      <c r="B734" s="21"/>
      <c r="C734" s="45" t="s">
        <v>512</v>
      </c>
      <c r="D734" s="30"/>
    </row>
    <row r="735" spans="1:4" ht="16.5" x14ac:dyDescent="0.25">
      <c r="A735" s="28"/>
      <c r="B735" s="21"/>
      <c r="C735" s="45" t="s">
        <v>513</v>
      </c>
      <c r="D735" s="30"/>
    </row>
    <row r="736" spans="1:4" ht="16.5" x14ac:dyDescent="0.25">
      <c r="A736" s="28"/>
      <c r="B736" s="21"/>
      <c r="C736" s="33" t="s">
        <v>436</v>
      </c>
      <c r="D736" s="30"/>
    </row>
    <row r="737" spans="1:4" ht="16.5" x14ac:dyDescent="0.25">
      <c r="A737" s="28"/>
      <c r="B737" s="21"/>
      <c r="C737" s="47" t="s">
        <v>514</v>
      </c>
      <c r="D737" s="30"/>
    </row>
    <row r="738" spans="1:4" ht="16.5" x14ac:dyDescent="0.25">
      <c r="A738" s="28"/>
      <c r="B738" s="21"/>
      <c r="C738" s="45" t="s">
        <v>515</v>
      </c>
      <c r="D738" s="30"/>
    </row>
    <row r="739" spans="1:4" ht="16.5" x14ac:dyDescent="0.25">
      <c r="A739" s="28"/>
      <c r="B739" s="21"/>
      <c r="C739" s="47" t="s">
        <v>516</v>
      </c>
      <c r="D739" s="30"/>
    </row>
    <row r="740" spans="1:4" ht="16.5" x14ac:dyDescent="0.25">
      <c r="A740" s="28"/>
      <c r="B740" s="21"/>
      <c r="C740" s="47" t="s">
        <v>517</v>
      </c>
      <c r="D740" s="30"/>
    </row>
    <row r="741" spans="1:4" ht="33" x14ac:dyDescent="0.25">
      <c r="A741" s="28">
        <v>83</v>
      </c>
      <c r="B741" s="21"/>
      <c r="C741" s="48" t="s">
        <v>1100</v>
      </c>
      <c r="D741" s="30">
        <f>1174580.81</f>
        <v>1174580.81</v>
      </c>
    </row>
    <row r="742" spans="1:4" ht="16.5" x14ac:dyDescent="0.25">
      <c r="A742" s="28"/>
      <c r="B742" s="21"/>
      <c r="C742" s="45" t="s">
        <v>1102</v>
      </c>
      <c r="D742" s="30"/>
    </row>
    <row r="743" spans="1:4" ht="16.5" x14ac:dyDescent="0.25">
      <c r="A743" s="28"/>
      <c r="B743" s="21"/>
      <c r="C743" s="45" t="s">
        <v>1103</v>
      </c>
      <c r="D743" s="30"/>
    </row>
    <row r="744" spans="1:4" ht="16.5" x14ac:dyDescent="0.25">
      <c r="A744" s="28"/>
      <c r="B744" s="21"/>
      <c r="C744" s="45" t="s">
        <v>1104</v>
      </c>
      <c r="D744" s="30"/>
    </row>
    <row r="745" spans="1:4" ht="16.5" x14ac:dyDescent="0.25">
      <c r="A745" s="28"/>
      <c r="B745" s="21"/>
      <c r="C745" s="45" t="s">
        <v>1101</v>
      </c>
      <c r="D745" s="30"/>
    </row>
    <row r="746" spans="1:4" ht="16.5" x14ac:dyDescent="0.25">
      <c r="A746" s="28"/>
      <c r="B746" s="21"/>
      <c r="C746" s="45" t="s">
        <v>1105</v>
      </c>
      <c r="D746" s="30"/>
    </row>
    <row r="747" spans="1:4" ht="16.5" x14ac:dyDescent="0.25">
      <c r="A747" s="28"/>
      <c r="B747" s="21"/>
      <c r="C747" s="45" t="s">
        <v>1106</v>
      </c>
      <c r="D747" s="30"/>
    </row>
    <row r="748" spans="1:4" ht="16.5" x14ac:dyDescent="0.25">
      <c r="A748" s="28"/>
      <c r="B748" s="21"/>
      <c r="C748" s="45" t="s">
        <v>1107</v>
      </c>
      <c r="D748" s="30"/>
    </row>
    <row r="749" spans="1:4" ht="16.5" x14ac:dyDescent="0.25">
      <c r="A749" s="28"/>
      <c r="B749" s="21"/>
      <c r="C749" s="48" t="s">
        <v>5</v>
      </c>
      <c r="D749" s="30"/>
    </row>
    <row r="750" spans="1:4" ht="16.5" x14ac:dyDescent="0.25">
      <c r="A750" s="28"/>
      <c r="B750" s="21"/>
      <c r="C750" s="45" t="s">
        <v>1108</v>
      </c>
      <c r="D750" s="30"/>
    </row>
    <row r="751" spans="1:4" ht="16.5" x14ac:dyDescent="0.25">
      <c r="A751" s="28"/>
      <c r="B751" s="21"/>
      <c r="C751" s="45" t="s">
        <v>1109</v>
      </c>
      <c r="D751" s="30"/>
    </row>
    <row r="752" spans="1:4" ht="49.5" x14ac:dyDescent="0.25">
      <c r="A752" s="28">
        <v>84</v>
      </c>
      <c r="B752" s="21"/>
      <c r="C752" s="29" t="s">
        <v>1382</v>
      </c>
      <c r="D752" s="30">
        <f>148090</f>
        <v>148090</v>
      </c>
    </row>
    <row r="753" spans="1:4" ht="16.5" x14ac:dyDescent="0.25">
      <c r="A753" s="28"/>
      <c r="B753" s="21"/>
      <c r="C753" s="45" t="s">
        <v>1383</v>
      </c>
      <c r="D753" s="30"/>
    </row>
    <row r="754" spans="1:4" ht="16.5" x14ac:dyDescent="0.25">
      <c r="A754" s="28"/>
      <c r="B754" s="21"/>
      <c r="C754" s="45" t="s">
        <v>1384</v>
      </c>
      <c r="D754" s="30"/>
    </row>
    <row r="755" spans="1:4" ht="16.5" x14ac:dyDescent="0.25">
      <c r="A755" s="28"/>
      <c r="B755" s="21"/>
      <c r="C755" s="45" t="s">
        <v>1385</v>
      </c>
      <c r="D755" s="30"/>
    </row>
    <row r="756" spans="1:4" ht="16.5" x14ac:dyDescent="0.25">
      <c r="A756" s="28"/>
      <c r="B756" s="21"/>
      <c r="C756" s="45" t="s">
        <v>913</v>
      </c>
      <c r="D756" s="30"/>
    </row>
    <row r="757" spans="1:4" ht="33" x14ac:dyDescent="0.25">
      <c r="A757" s="28">
        <v>85</v>
      </c>
      <c r="B757" s="21"/>
      <c r="C757" s="29" t="s">
        <v>1386</v>
      </c>
      <c r="D757" s="30">
        <f>80065.2</f>
        <v>80065.2</v>
      </c>
    </row>
    <row r="758" spans="1:4" ht="16.5" x14ac:dyDescent="0.25">
      <c r="A758" s="28"/>
      <c r="B758" s="21"/>
      <c r="C758" s="45" t="s">
        <v>1387</v>
      </c>
      <c r="D758" s="30"/>
    </row>
    <row r="759" spans="1:4" ht="49.5" x14ac:dyDescent="0.25">
      <c r="A759" s="28"/>
      <c r="B759" s="21"/>
      <c r="C759" s="48" t="s">
        <v>1388</v>
      </c>
      <c r="D759" s="30">
        <f>200642.6</f>
        <v>200642.6</v>
      </c>
    </row>
    <row r="760" spans="1:4" ht="16.5" x14ac:dyDescent="0.25">
      <c r="A760" s="28"/>
      <c r="B760" s="21"/>
      <c r="C760" s="47" t="s">
        <v>1389</v>
      </c>
      <c r="D760" s="30"/>
    </row>
    <row r="761" spans="1:4" ht="16.5" x14ac:dyDescent="0.25">
      <c r="A761" s="28"/>
      <c r="B761" s="21"/>
      <c r="C761" s="47" t="s">
        <v>1390</v>
      </c>
      <c r="D761" s="30"/>
    </row>
    <row r="762" spans="1:4" ht="16.5" x14ac:dyDescent="0.25">
      <c r="A762" s="28"/>
      <c r="B762" s="21"/>
      <c r="C762" s="45" t="s">
        <v>1391</v>
      </c>
      <c r="D762" s="30"/>
    </row>
    <row r="763" spans="1:4" ht="16.5" x14ac:dyDescent="0.25">
      <c r="A763" s="28"/>
      <c r="B763" s="21"/>
      <c r="C763" s="45" t="s">
        <v>1392</v>
      </c>
      <c r="D763" s="30"/>
    </row>
    <row r="764" spans="1:4" ht="16.5" x14ac:dyDescent="0.25">
      <c r="A764" s="28"/>
      <c r="B764" s="21"/>
      <c r="C764" s="45" t="s">
        <v>1393</v>
      </c>
      <c r="D764" s="30"/>
    </row>
    <row r="765" spans="1:4" ht="16.5" x14ac:dyDescent="0.25">
      <c r="A765" s="28"/>
      <c r="B765" s="21"/>
      <c r="C765" s="45" t="s">
        <v>1394</v>
      </c>
      <c r="D765" s="30"/>
    </row>
    <row r="766" spans="1:4" ht="16.5" x14ac:dyDescent="0.25">
      <c r="A766" s="28"/>
      <c r="B766" s="21"/>
      <c r="C766" s="45" t="s">
        <v>1395</v>
      </c>
      <c r="D766" s="30"/>
    </row>
    <row r="767" spans="1:4" ht="16.5" x14ac:dyDescent="0.25">
      <c r="A767" s="28"/>
      <c r="B767" s="21"/>
      <c r="C767" s="45" t="s">
        <v>847</v>
      </c>
      <c r="D767" s="30"/>
    </row>
    <row r="768" spans="1:4" ht="16.5" x14ac:dyDescent="0.25">
      <c r="A768" s="28"/>
      <c r="B768" s="21"/>
      <c r="C768" s="45" t="s">
        <v>1396</v>
      </c>
      <c r="D768" s="30"/>
    </row>
    <row r="769" spans="1:4" ht="16.5" x14ac:dyDescent="0.25">
      <c r="A769" s="28"/>
      <c r="B769" s="21"/>
      <c r="C769" s="45" t="s">
        <v>1397</v>
      </c>
      <c r="D769" s="30"/>
    </row>
    <row r="770" spans="1:4" ht="16.5" x14ac:dyDescent="0.25">
      <c r="A770" s="28"/>
      <c r="B770" s="21"/>
      <c r="C770" s="45" t="s">
        <v>1398</v>
      </c>
      <c r="D770" s="30"/>
    </row>
    <row r="771" spans="1:4" ht="33" x14ac:dyDescent="0.25">
      <c r="A771" s="28">
        <v>86</v>
      </c>
      <c r="B771" s="21"/>
      <c r="C771" s="29" t="s">
        <v>1399</v>
      </c>
      <c r="D771" s="30">
        <f>95643.4</f>
        <v>95643.4</v>
      </c>
    </row>
    <row r="772" spans="1:4" ht="16.5" x14ac:dyDescent="0.25">
      <c r="A772" s="28"/>
      <c r="B772" s="21"/>
      <c r="C772" s="45" t="s">
        <v>1400</v>
      </c>
      <c r="D772" s="30"/>
    </row>
    <row r="773" spans="1:4" ht="16.5" x14ac:dyDescent="0.25">
      <c r="A773" s="28"/>
      <c r="B773" s="21"/>
      <c r="C773" s="45" t="s">
        <v>1401</v>
      </c>
      <c r="D773" s="30"/>
    </row>
    <row r="774" spans="1:4" ht="33" x14ac:dyDescent="0.25">
      <c r="A774" s="28">
        <v>87</v>
      </c>
      <c r="B774" s="21"/>
      <c r="C774" s="29" t="s">
        <v>1402</v>
      </c>
      <c r="D774" s="30">
        <f>382420.17</f>
        <v>382420.17</v>
      </c>
    </row>
    <row r="775" spans="1:4" ht="16.5" x14ac:dyDescent="0.25">
      <c r="A775" s="28"/>
      <c r="B775" s="21"/>
      <c r="C775" s="45" t="s">
        <v>1403</v>
      </c>
      <c r="D775" s="30"/>
    </row>
    <row r="776" spans="1:4" ht="16.5" x14ac:dyDescent="0.25">
      <c r="A776" s="28"/>
      <c r="B776" s="21"/>
      <c r="C776" s="45" t="s">
        <v>1404</v>
      </c>
      <c r="D776" s="30"/>
    </row>
    <row r="777" spans="1:4" ht="33" x14ac:dyDescent="0.25">
      <c r="A777" s="28">
        <v>88</v>
      </c>
      <c r="B777" s="21"/>
      <c r="C777" s="29" t="s">
        <v>1405</v>
      </c>
      <c r="D777" s="30">
        <v>433380.1</v>
      </c>
    </row>
    <row r="778" spans="1:4" ht="16.5" x14ac:dyDescent="0.25">
      <c r="A778" s="28"/>
      <c r="B778" s="21"/>
      <c r="C778" s="45" t="s">
        <v>1406</v>
      </c>
      <c r="D778" s="30"/>
    </row>
    <row r="779" spans="1:4" ht="16.5" x14ac:dyDescent="0.25">
      <c r="A779" s="28"/>
      <c r="B779" s="21"/>
      <c r="C779" s="45" t="s">
        <v>1407</v>
      </c>
      <c r="D779" s="30"/>
    </row>
    <row r="780" spans="1:4" ht="16.5" x14ac:dyDescent="0.25">
      <c r="A780" s="28"/>
      <c r="B780" s="21"/>
      <c r="C780" s="45" t="s">
        <v>1408</v>
      </c>
      <c r="D780" s="30"/>
    </row>
    <row r="781" spans="1:4" ht="16.5" x14ac:dyDescent="0.25">
      <c r="A781" s="28"/>
      <c r="B781" s="21"/>
      <c r="C781" s="45" t="s">
        <v>1395</v>
      </c>
      <c r="D781" s="30"/>
    </row>
    <row r="782" spans="1:4" ht="16.5" x14ac:dyDescent="0.25">
      <c r="A782" s="28"/>
      <c r="B782" s="21"/>
      <c r="C782" s="45" t="s">
        <v>1409</v>
      </c>
      <c r="D782" s="30"/>
    </row>
    <row r="783" spans="1:4" ht="16.5" x14ac:dyDescent="0.25">
      <c r="A783" s="28"/>
      <c r="B783" s="21"/>
      <c r="C783" s="45" t="s">
        <v>1410</v>
      </c>
      <c r="D783" s="30"/>
    </row>
    <row r="784" spans="1:4" ht="49.5" x14ac:dyDescent="0.25">
      <c r="A784" s="28">
        <v>89</v>
      </c>
      <c r="B784" s="21"/>
      <c r="C784" s="29" t="s">
        <v>1411</v>
      </c>
      <c r="D784" s="30">
        <f>143371.3</f>
        <v>143371.29999999999</v>
      </c>
    </row>
    <row r="785" spans="1:4" ht="16.5" x14ac:dyDescent="0.25">
      <c r="A785" s="28"/>
      <c r="B785" s="21"/>
      <c r="C785" s="45" t="s">
        <v>1412</v>
      </c>
      <c r="D785" s="30"/>
    </row>
    <row r="786" spans="1:4" ht="16.5" x14ac:dyDescent="0.25">
      <c r="A786" s="28"/>
      <c r="B786" s="21"/>
      <c r="C786" s="45" t="s">
        <v>1413</v>
      </c>
      <c r="D786" s="30"/>
    </row>
    <row r="787" spans="1:4" ht="17.25" customHeight="1" x14ac:dyDescent="0.25">
      <c r="A787" s="28"/>
      <c r="B787" s="21"/>
      <c r="C787" s="45" t="s">
        <v>1414</v>
      </c>
      <c r="D787" s="30"/>
    </row>
    <row r="788" spans="1:4" ht="14.25" customHeight="1" x14ac:dyDescent="0.25">
      <c r="A788" s="28"/>
      <c r="B788" s="21"/>
      <c r="C788" s="45" t="s">
        <v>1415</v>
      </c>
      <c r="D788" s="30"/>
    </row>
    <row r="789" spans="1:4" ht="17.25" customHeight="1" x14ac:dyDescent="0.25">
      <c r="A789" s="28"/>
      <c r="B789" s="21"/>
      <c r="C789" s="45" t="s">
        <v>1416</v>
      </c>
      <c r="D789" s="30"/>
    </row>
    <row r="790" spans="1:4" ht="49.5" x14ac:dyDescent="0.25">
      <c r="A790" s="28">
        <v>90</v>
      </c>
      <c r="B790" s="21"/>
      <c r="C790" s="29" t="s">
        <v>1417</v>
      </c>
      <c r="D790" s="30">
        <f>60779.4</f>
        <v>60779.4</v>
      </c>
    </row>
    <row r="791" spans="1:4" ht="17.25" customHeight="1" x14ac:dyDescent="0.25">
      <c r="A791" s="28"/>
      <c r="B791" s="21"/>
      <c r="C791" s="45" t="s">
        <v>1418</v>
      </c>
      <c r="D791" s="30"/>
    </row>
    <row r="792" spans="1:4" ht="17.25" customHeight="1" x14ac:dyDescent="0.25">
      <c r="A792" s="28"/>
      <c r="B792" s="21"/>
      <c r="C792" s="45" t="s">
        <v>1419</v>
      </c>
      <c r="D792" s="30"/>
    </row>
    <row r="793" spans="1:4" ht="17.25" customHeight="1" x14ac:dyDescent="0.25">
      <c r="A793" s="28"/>
      <c r="B793" s="21"/>
      <c r="C793" s="45" t="s">
        <v>1420</v>
      </c>
      <c r="D793" s="30"/>
    </row>
    <row r="794" spans="1:4" ht="17.25" customHeight="1" x14ac:dyDescent="0.25">
      <c r="A794" s="28"/>
      <c r="B794" s="21"/>
      <c r="C794" s="45" t="s">
        <v>1421</v>
      </c>
      <c r="D794" s="30"/>
    </row>
    <row r="795" spans="1:4" ht="17.25" customHeight="1" x14ac:dyDescent="0.25">
      <c r="A795" s="28"/>
      <c r="B795" s="21"/>
      <c r="C795" s="45" t="s">
        <v>1422</v>
      </c>
      <c r="D795" s="30"/>
    </row>
    <row r="796" spans="1:4" ht="17.25" customHeight="1" x14ac:dyDescent="0.25">
      <c r="A796" s="28"/>
      <c r="B796" s="21"/>
      <c r="C796" s="45" t="s">
        <v>1423</v>
      </c>
      <c r="D796" s="30"/>
    </row>
    <row r="797" spans="1:4" ht="33" x14ac:dyDescent="0.25">
      <c r="A797" s="28">
        <v>91</v>
      </c>
      <c r="B797" s="21"/>
      <c r="C797" s="29" t="s">
        <v>1495</v>
      </c>
      <c r="D797" s="30">
        <f>340373.02</f>
        <v>340373.02</v>
      </c>
    </row>
    <row r="798" spans="1:4" ht="17.25" customHeight="1" x14ac:dyDescent="0.25">
      <c r="A798" s="28"/>
      <c r="B798" s="21"/>
      <c r="C798" s="45" t="s">
        <v>1496</v>
      </c>
      <c r="D798" s="30"/>
    </row>
    <row r="799" spans="1:4" ht="17.25" customHeight="1" x14ac:dyDescent="0.25">
      <c r="A799" s="28"/>
      <c r="B799" s="21"/>
      <c r="C799" s="45" t="s">
        <v>1497</v>
      </c>
      <c r="D799" s="30"/>
    </row>
    <row r="800" spans="1:4" ht="17.25" customHeight="1" x14ac:dyDescent="0.25">
      <c r="A800" s="28"/>
      <c r="B800" s="21"/>
      <c r="C800" s="45" t="s">
        <v>1498</v>
      </c>
      <c r="D800" s="30"/>
    </row>
    <row r="801" spans="1:4" ht="17.25" customHeight="1" x14ac:dyDescent="0.25">
      <c r="A801" s="28"/>
      <c r="B801" s="21"/>
      <c r="C801" s="45" t="s">
        <v>1499</v>
      </c>
      <c r="D801" s="30"/>
    </row>
    <row r="802" spans="1:4" ht="33" x14ac:dyDescent="0.25">
      <c r="A802" s="28">
        <v>92</v>
      </c>
      <c r="B802" s="21"/>
      <c r="C802" s="29" t="s">
        <v>1507</v>
      </c>
      <c r="D802" s="30">
        <f>1581300.54</f>
        <v>1581300.54</v>
      </c>
    </row>
    <row r="803" spans="1:4" ht="17.25" customHeight="1" x14ac:dyDescent="0.25">
      <c r="A803" s="28"/>
      <c r="B803" s="21"/>
      <c r="C803" s="45" t="s">
        <v>1288</v>
      </c>
      <c r="D803" s="30"/>
    </row>
    <row r="804" spans="1:4" ht="17.25" customHeight="1" x14ac:dyDescent="0.25">
      <c r="A804" s="28"/>
      <c r="B804" s="21"/>
      <c r="C804" s="45" t="s">
        <v>1508</v>
      </c>
      <c r="D804" s="30"/>
    </row>
    <row r="805" spans="1:4" ht="17.25" customHeight="1" x14ac:dyDescent="0.25">
      <c r="A805" s="28"/>
      <c r="B805" s="21"/>
      <c r="C805" s="45" t="s">
        <v>1509</v>
      </c>
      <c r="D805" s="30"/>
    </row>
    <row r="806" spans="1:4" ht="17.25" customHeight="1" x14ac:dyDescent="0.25">
      <c r="A806" s="28"/>
      <c r="B806" s="21"/>
      <c r="C806" s="45" t="s">
        <v>1510</v>
      </c>
      <c r="D806" s="30"/>
    </row>
    <row r="807" spans="1:4" ht="17.25" customHeight="1" x14ac:dyDescent="0.25">
      <c r="A807" s="28"/>
      <c r="B807" s="21"/>
      <c r="C807" s="45" t="s">
        <v>1135</v>
      </c>
      <c r="D807" s="30"/>
    </row>
    <row r="808" spans="1:4" ht="17.25" customHeight="1" x14ac:dyDescent="0.25">
      <c r="A808" s="28"/>
      <c r="B808" s="21"/>
      <c r="C808" s="45" t="s">
        <v>1203</v>
      </c>
      <c r="D808" s="30"/>
    </row>
    <row r="809" spans="1:4" ht="17.25" customHeight="1" x14ac:dyDescent="0.25">
      <c r="A809" s="28"/>
      <c r="B809" s="21"/>
      <c r="C809" s="45" t="s">
        <v>1511</v>
      </c>
      <c r="D809" s="30"/>
    </row>
    <row r="810" spans="1:4" ht="17.25" customHeight="1" x14ac:dyDescent="0.25">
      <c r="A810" s="28"/>
      <c r="B810" s="21"/>
      <c r="C810" s="45" t="s">
        <v>1512</v>
      </c>
      <c r="D810" s="30"/>
    </row>
    <row r="811" spans="1:4" ht="17.25" customHeight="1" x14ac:dyDescent="0.25">
      <c r="A811" s="28"/>
      <c r="B811" s="21"/>
      <c r="C811" s="45" t="s">
        <v>1513</v>
      </c>
      <c r="D811" s="30"/>
    </row>
    <row r="812" spans="1:4" ht="33" x14ac:dyDescent="0.25">
      <c r="A812" s="28">
        <v>93</v>
      </c>
      <c r="B812" s="21"/>
      <c r="C812" s="29" t="s">
        <v>1514</v>
      </c>
      <c r="D812" s="30">
        <f>449996.13</f>
        <v>449996.13</v>
      </c>
    </row>
    <row r="813" spans="1:4" ht="17.25" customHeight="1" x14ac:dyDescent="0.25">
      <c r="A813" s="28"/>
      <c r="B813" s="21"/>
      <c r="C813" s="45" t="s">
        <v>1515</v>
      </c>
      <c r="D813" s="30"/>
    </row>
    <row r="814" spans="1:4" ht="17.25" customHeight="1" x14ac:dyDescent="0.25">
      <c r="A814" s="28"/>
      <c r="B814" s="21"/>
      <c r="C814" s="45" t="s">
        <v>353</v>
      </c>
      <c r="D814" s="30"/>
    </row>
    <row r="815" spans="1:4" ht="33" x14ac:dyDescent="0.25">
      <c r="A815" s="28">
        <v>94</v>
      </c>
      <c r="B815" s="21"/>
      <c r="C815" s="29" t="s">
        <v>1516</v>
      </c>
      <c r="D815" s="30">
        <f>195296.4</f>
        <v>195296.4</v>
      </c>
    </row>
    <row r="816" spans="1:4" ht="17.25" customHeight="1" x14ac:dyDescent="0.25">
      <c r="A816" s="28"/>
      <c r="B816" s="21"/>
      <c r="C816" s="45" t="s">
        <v>152</v>
      </c>
      <c r="D816" s="30"/>
    </row>
    <row r="817" spans="1:4" ht="17.25" customHeight="1" x14ac:dyDescent="0.25">
      <c r="A817" s="28"/>
      <c r="B817" s="21"/>
      <c r="C817" s="45" t="s">
        <v>1517</v>
      </c>
      <c r="D817" s="30"/>
    </row>
    <row r="818" spans="1:4" ht="33" x14ac:dyDescent="0.25">
      <c r="A818" s="28">
        <v>95</v>
      </c>
      <c r="B818" s="21"/>
      <c r="C818" s="29" t="s">
        <v>1518</v>
      </c>
      <c r="D818" s="30">
        <f>299972.04</f>
        <v>299972.03999999998</v>
      </c>
    </row>
    <row r="819" spans="1:4" ht="17.25" customHeight="1" x14ac:dyDescent="0.25">
      <c r="A819" s="28"/>
      <c r="B819" s="21"/>
      <c r="C819" s="45" t="s">
        <v>94</v>
      </c>
      <c r="D819" s="30"/>
    </row>
    <row r="820" spans="1:4" ht="17.25" customHeight="1" x14ac:dyDescent="0.25">
      <c r="A820" s="28"/>
      <c r="B820" s="21"/>
      <c r="C820" s="45" t="s">
        <v>1519</v>
      </c>
      <c r="D820" s="30"/>
    </row>
    <row r="821" spans="1:4" ht="17.25" customHeight="1" x14ac:dyDescent="0.25">
      <c r="A821" s="28"/>
      <c r="B821" s="21"/>
      <c r="C821" s="45" t="s">
        <v>1520</v>
      </c>
      <c r="D821" s="30"/>
    </row>
    <row r="822" spans="1:4" ht="17.25" customHeight="1" x14ac:dyDescent="0.25">
      <c r="A822" s="28"/>
      <c r="B822" s="21"/>
      <c r="C822" s="45" t="s">
        <v>1521</v>
      </c>
      <c r="D822" s="30"/>
    </row>
    <row r="823" spans="1:4" ht="33" x14ac:dyDescent="0.25">
      <c r="A823" s="28">
        <v>96</v>
      </c>
      <c r="B823" s="21"/>
      <c r="C823" s="29" t="s">
        <v>1522</v>
      </c>
      <c r="D823" s="30">
        <f>554654.4</f>
        <v>554654.4</v>
      </c>
    </row>
    <row r="824" spans="1:4" ht="17.25" customHeight="1" x14ac:dyDescent="0.25">
      <c r="A824" s="28"/>
      <c r="B824" s="21"/>
      <c r="C824" s="45" t="s">
        <v>1523</v>
      </c>
      <c r="D824" s="30"/>
    </row>
    <row r="825" spans="1:4" ht="17.25" customHeight="1" x14ac:dyDescent="0.25">
      <c r="A825" s="28"/>
      <c r="B825" s="21"/>
      <c r="C825" s="45" t="s">
        <v>1524</v>
      </c>
      <c r="D825" s="30"/>
    </row>
    <row r="826" spans="1:4" ht="17.25" customHeight="1" x14ac:dyDescent="0.25">
      <c r="A826" s="28"/>
      <c r="B826" s="21"/>
      <c r="C826" s="45" t="s">
        <v>1525</v>
      </c>
      <c r="D826" s="30"/>
    </row>
    <row r="827" spans="1:4" ht="17.25" customHeight="1" x14ac:dyDescent="0.25">
      <c r="A827" s="28"/>
      <c r="B827" s="21"/>
      <c r="C827" s="45" t="s">
        <v>1526</v>
      </c>
      <c r="D827" s="30"/>
    </row>
    <row r="828" spans="1:4" ht="17.25" customHeight="1" x14ac:dyDescent="0.25">
      <c r="A828" s="28"/>
      <c r="B828" s="21"/>
      <c r="C828" s="45" t="s">
        <v>1527</v>
      </c>
      <c r="D828" s="30"/>
    </row>
    <row r="829" spans="1:4" ht="17.25" customHeight="1" x14ac:dyDescent="0.25">
      <c r="A829" s="28"/>
      <c r="B829" s="21"/>
      <c r="C829" s="45" t="s">
        <v>1528</v>
      </c>
      <c r="D829" s="30"/>
    </row>
    <row r="830" spans="1:4" ht="17.25" customHeight="1" x14ac:dyDescent="0.25">
      <c r="A830" s="28"/>
      <c r="B830" s="21"/>
      <c r="C830" s="45" t="s">
        <v>1529</v>
      </c>
      <c r="D830" s="30"/>
    </row>
    <row r="831" spans="1:4" ht="33" x14ac:dyDescent="0.25">
      <c r="A831" s="28">
        <v>97</v>
      </c>
      <c r="B831" s="21"/>
      <c r="C831" s="29" t="s">
        <v>1530</v>
      </c>
      <c r="D831" s="30">
        <f>599911.59</f>
        <v>599911.59</v>
      </c>
    </row>
    <row r="832" spans="1:4" ht="17.25" customHeight="1" x14ac:dyDescent="0.25">
      <c r="A832" s="28"/>
      <c r="B832" s="21"/>
      <c r="C832" s="45" t="s">
        <v>1212</v>
      </c>
      <c r="D832" s="30"/>
    </row>
    <row r="833" spans="1:4" ht="17.25" customHeight="1" x14ac:dyDescent="0.25">
      <c r="A833" s="28"/>
      <c r="B833" s="21"/>
      <c r="C833" s="45" t="s">
        <v>1531</v>
      </c>
      <c r="D833" s="30"/>
    </row>
    <row r="834" spans="1:4" ht="17.25" customHeight="1" x14ac:dyDescent="0.25">
      <c r="A834" s="28"/>
      <c r="B834" s="21"/>
      <c r="C834" s="45" t="s">
        <v>1532</v>
      </c>
      <c r="D834" s="30"/>
    </row>
    <row r="835" spans="1:4" ht="17.25" customHeight="1" x14ac:dyDescent="0.25">
      <c r="A835" s="28"/>
      <c r="B835" s="21"/>
      <c r="C835" s="45" t="s">
        <v>1533</v>
      </c>
      <c r="D835" s="30"/>
    </row>
    <row r="836" spans="1:4" ht="17.25" customHeight="1" x14ac:dyDescent="0.25">
      <c r="A836" s="28"/>
      <c r="B836" s="21"/>
      <c r="C836" s="45" t="s">
        <v>1534</v>
      </c>
      <c r="D836" s="30"/>
    </row>
    <row r="837" spans="1:4" ht="17.25" customHeight="1" x14ac:dyDescent="0.25">
      <c r="A837" s="28"/>
      <c r="B837" s="21"/>
      <c r="C837" s="45" t="s">
        <v>1535</v>
      </c>
      <c r="D837" s="30"/>
    </row>
    <row r="838" spans="1:4" ht="17.25" customHeight="1" x14ac:dyDescent="0.25">
      <c r="A838" s="28"/>
      <c r="B838" s="21"/>
      <c r="C838" s="45" t="s">
        <v>1536</v>
      </c>
      <c r="D838" s="30"/>
    </row>
    <row r="839" spans="1:4" ht="17.25" customHeight="1" x14ac:dyDescent="0.25">
      <c r="A839" s="28"/>
      <c r="B839" s="21"/>
      <c r="C839" s="45" t="s">
        <v>1537</v>
      </c>
      <c r="D839" s="30"/>
    </row>
    <row r="840" spans="1:4" ht="17.25" customHeight="1" x14ac:dyDescent="0.25">
      <c r="A840" s="28"/>
      <c r="B840" s="21"/>
      <c r="C840" s="45" t="s">
        <v>1538</v>
      </c>
      <c r="D840" s="30"/>
    </row>
    <row r="841" spans="1:4" ht="33" x14ac:dyDescent="0.25">
      <c r="A841" s="28">
        <v>98</v>
      </c>
      <c r="B841" s="21"/>
      <c r="C841" s="29" t="s">
        <v>1539</v>
      </c>
      <c r="D841" s="30">
        <f>149939.82</f>
        <v>149939.82</v>
      </c>
    </row>
    <row r="842" spans="1:4" ht="16.5" x14ac:dyDescent="0.25">
      <c r="A842" s="28"/>
      <c r="B842" s="21"/>
      <c r="C842" s="33" t="s">
        <v>1540</v>
      </c>
      <c r="D842" s="30"/>
    </row>
    <row r="843" spans="1:4" ht="16.5" x14ac:dyDescent="0.25">
      <c r="A843" s="28"/>
      <c r="B843" s="21"/>
      <c r="C843" s="33" t="s">
        <v>1541</v>
      </c>
      <c r="D843" s="30"/>
    </row>
    <row r="844" spans="1:4" ht="16.5" x14ac:dyDescent="0.25">
      <c r="A844" s="28"/>
      <c r="B844" s="21"/>
      <c r="C844" s="33" t="s">
        <v>1542</v>
      </c>
      <c r="D844" s="30"/>
    </row>
    <row r="845" spans="1:4" ht="16.5" x14ac:dyDescent="0.25">
      <c r="A845" s="28"/>
      <c r="B845" s="21"/>
      <c r="C845" s="33" t="s">
        <v>1543</v>
      </c>
      <c r="D845" s="30"/>
    </row>
    <row r="846" spans="1:4" ht="33" x14ac:dyDescent="0.25">
      <c r="A846" s="28">
        <v>99</v>
      </c>
      <c r="B846" s="21"/>
      <c r="C846" s="29" t="s">
        <v>1544</v>
      </c>
      <c r="D846" s="30">
        <f>1239308.84</f>
        <v>1239308.8400000001</v>
      </c>
    </row>
    <row r="847" spans="1:4" ht="16.5" x14ac:dyDescent="0.25">
      <c r="A847" s="28"/>
      <c r="B847" s="21"/>
      <c r="C847" s="33" t="s">
        <v>1545</v>
      </c>
      <c r="D847" s="30"/>
    </row>
    <row r="848" spans="1:4" ht="16.5" x14ac:dyDescent="0.25">
      <c r="A848" s="28"/>
      <c r="B848" s="21"/>
      <c r="C848" s="33" t="s">
        <v>1546</v>
      </c>
      <c r="D848" s="30"/>
    </row>
    <row r="849" spans="1:4" ht="16.5" x14ac:dyDescent="0.25">
      <c r="A849" s="28"/>
      <c r="B849" s="21"/>
      <c r="C849" s="33" t="s">
        <v>1547</v>
      </c>
      <c r="D849" s="30"/>
    </row>
    <row r="850" spans="1:4" ht="16.5" x14ac:dyDescent="0.25">
      <c r="A850" s="28"/>
      <c r="B850" s="21"/>
      <c r="C850" s="33" t="s">
        <v>1548</v>
      </c>
      <c r="D850" s="30"/>
    </row>
    <row r="851" spans="1:4" ht="16.5" x14ac:dyDescent="0.25">
      <c r="A851" s="28"/>
      <c r="B851" s="21"/>
      <c r="C851" s="33" t="s">
        <v>1549</v>
      </c>
      <c r="D851" s="30"/>
    </row>
    <row r="852" spans="1:4" ht="16.5" x14ac:dyDescent="0.25">
      <c r="A852" s="28"/>
      <c r="B852" s="21"/>
      <c r="C852" s="33" t="s">
        <v>1550</v>
      </c>
      <c r="D852" s="30"/>
    </row>
    <row r="853" spans="1:4" ht="47.25" customHeight="1" x14ac:dyDescent="0.25">
      <c r="A853" s="28">
        <v>100</v>
      </c>
      <c r="B853" s="52" t="s">
        <v>2115</v>
      </c>
      <c r="C853" s="29" t="s">
        <v>317</v>
      </c>
      <c r="D853" s="30">
        <f>1220445.88</f>
        <v>1220445.8799999999</v>
      </c>
    </row>
    <row r="854" spans="1:4" ht="16.5" x14ac:dyDescent="0.25">
      <c r="A854" s="28"/>
      <c r="B854" s="53"/>
      <c r="C854" s="54" t="s">
        <v>318</v>
      </c>
      <c r="D854" s="30"/>
    </row>
    <row r="855" spans="1:4" ht="16.5" x14ac:dyDescent="0.25">
      <c r="A855" s="28"/>
      <c r="B855" s="53"/>
      <c r="C855" s="46" t="s">
        <v>319</v>
      </c>
      <c r="D855" s="30"/>
    </row>
    <row r="856" spans="1:4" ht="16.5" x14ac:dyDescent="0.25">
      <c r="A856" s="28"/>
      <c r="B856" s="53"/>
      <c r="C856" s="46" t="s">
        <v>320</v>
      </c>
      <c r="D856" s="30"/>
    </row>
    <row r="857" spans="1:4" ht="16.5" x14ac:dyDescent="0.25">
      <c r="A857" s="28"/>
      <c r="B857" s="53"/>
      <c r="C857" s="46" t="s">
        <v>321</v>
      </c>
      <c r="D857" s="30"/>
    </row>
    <row r="858" spans="1:4" ht="16.5" x14ac:dyDescent="0.25">
      <c r="A858" s="28"/>
      <c r="B858" s="53"/>
      <c r="C858" s="33" t="s">
        <v>322</v>
      </c>
      <c r="D858" s="30"/>
    </row>
    <row r="859" spans="1:4" ht="16.5" x14ac:dyDescent="0.25">
      <c r="A859" s="28"/>
      <c r="B859" s="53"/>
      <c r="C859" s="55" t="s">
        <v>323</v>
      </c>
      <c r="D859" s="30"/>
    </row>
    <row r="860" spans="1:4" ht="33" x14ac:dyDescent="0.25">
      <c r="A860" s="28"/>
      <c r="B860" s="53"/>
      <c r="C860" s="46" t="s">
        <v>324</v>
      </c>
      <c r="D860" s="30"/>
    </row>
    <row r="861" spans="1:4" ht="33" x14ac:dyDescent="0.25">
      <c r="A861" s="28"/>
      <c r="B861" s="53"/>
      <c r="C861" s="46" t="s">
        <v>325</v>
      </c>
      <c r="D861" s="30"/>
    </row>
    <row r="862" spans="1:4" ht="16.5" x14ac:dyDescent="0.25">
      <c r="A862" s="28"/>
      <c r="B862" s="53"/>
      <c r="C862" s="56" t="s">
        <v>5</v>
      </c>
      <c r="D862" s="30"/>
    </row>
    <row r="863" spans="1:4" ht="16.5" x14ac:dyDescent="0.25">
      <c r="A863" s="28"/>
      <c r="B863" s="53"/>
      <c r="C863" s="46" t="s">
        <v>326</v>
      </c>
      <c r="D863" s="30"/>
    </row>
    <row r="864" spans="1:4" ht="16.5" x14ac:dyDescent="0.25">
      <c r="A864" s="28"/>
      <c r="B864" s="53"/>
      <c r="C864" s="46" t="s">
        <v>327</v>
      </c>
      <c r="D864" s="30"/>
    </row>
    <row r="865" spans="1:4" ht="33" x14ac:dyDescent="0.25">
      <c r="A865" s="28">
        <v>101</v>
      </c>
      <c r="B865" s="53"/>
      <c r="C865" s="57" t="s">
        <v>1841</v>
      </c>
      <c r="D865" s="30">
        <f>35217685.73</f>
        <v>35217685.729999997</v>
      </c>
    </row>
    <row r="866" spans="1:4" ht="16.5" x14ac:dyDescent="0.25">
      <c r="A866" s="28"/>
      <c r="B866" s="53"/>
      <c r="C866" s="46" t="s">
        <v>328</v>
      </c>
      <c r="D866" s="30"/>
    </row>
    <row r="867" spans="1:4" ht="16.5" x14ac:dyDescent="0.25">
      <c r="A867" s="28"/>
      <c r="B867" s="53"/>
      <c r="C867" s="46" t="s">
        <v>329</v>
      </c>
      <c r="D867" s="30"/>
    </row>
    <row r="868" spans="1:4" ht="16.5" x14ac:dyDescent="0.25">
      <c r="A868" s="28"/>
      <c r="B868" s="53"/>
      <c r="C868" s="46" t="s">
        <v>331</v>
      </c>
      <c r="D868" s="30"/>
    </row>
    <row r="869" spans="1:4" ht="16.5" x14ac:dyDescent="0.25">
      <c r="A869" s="28"/>
      <c r="B869" s="53"/>
      <c r="C869" s="46" t="s">
        <v>330</v>
      </c>
      <c r="D869" s="30"/>
    </row>
    <row r="870" spans="1:4" ht="16.5" x14ac:dyDescent="0.25">
      <c r="A870" s="28"/>
      <c r="B870" s="53"/>
      <c r="C870" s="46" t="s">
        <v>332</v>
      </c>
      <c r="D870" s="30"/>
    </row>
    <row r="871" spans="1:4" ht="16.5" x14ac:dyDescent="0.25">
      <c r="A871" s="28"/>
      <c r="B871" s="53"/>
      <c r="C871" s="46" t="s">
        <v>333</v>
      </c>
      <c r="D871" s="30"/>
    </row>
    <row r="872" spans="1:4" ht="16.5" x14ac:dyDescent="0.25">
      <c r="A872" s="28"/>
      <c r="B872" s="53"/>
      <c r="C872" s="46" t="s">
        <v>334</v>
      </c>
      <c r="D872" s="30"/>
    </row>
    <row r="873" spans="1:4" ht="16.5" x14ac:dyDescent="0.25">
      <c r="A873" s="28"/>
      <c r="B873" s="53"/>
      <c r="C873" s="46" t="s">
        <v>335</v>
      </c>
      <c r="D873" s="30"/>
    </row>
    <row r="874" spans="1:4" ht="16.5" x14ac:dyDescent="0.25">
      <c r="A874" s="28"/>
      <c r="B874" s="53"/>
      <c r="C874" s="46" t="s">
        <v>336</v>
      </c>
      <c r="D874" s="30"/>
    </row>
    <row r="875" spans="1:4" ht="16.5" x14ac:dyDescent="0.25">
      <c r="A875" s="28"/>
      <c r="B875" s="53"/>
      <c r="C875" s="46" t="s">
        <v>337</v>
      </c>
      <c r="D875" s="30"/>
    </row>
    <row r="876" spans="1:4" ht="16.5" x14ac:dyDescent="0.25">
      <c r="A876" s="28"/>
      <c r="B876" s="53"/>
      <c r="C876" s="46" t="s">
        <v>338</v>
      </c>
      <c r="D876" s="30"/>
    </row>
    <row r="877" spans="1:4" ht="16.5" x14ac:dyDescent="0.25">
      <c r="A877" s="28"/>
      <c r="B877" s="53"/>
      <c r="C877" s="46" t="s">
        <v>340</v>
      </c>
      <c r="D877" s="30"/>
    </row>
    <row r="878" spans="1:4" ht="16.5" x14ac:dyDescent="0.25">
      <c r="A878" s="28"/>
      <c r="B878" s="53"/>
      <c r="C878" s="46" t="s">
        <v>339</v>
      </c>
      <c r="D878" s="30"/>
    </row>
    <row r="879" spans="1:4" ht="16.5" x14ac:dyDescent="0.25">
      <c r="A879" s="28"/>
      <c r="B879" s="53"/>
      <c r="C879" s="46" t="s">
        <v>341</v>
      </c>
      <c r="D879" s="30"/>
    </row>
    <row r="880" spans="1:4" ht="16.5" x14ac:dyDescent="0.25">
      <c r="A880" s="28"/>
      <c r="B880" s="53"/>
      <c r="C880" s="46" t="s">
        <v>342</v>
      </c>
      <c r="D880" s="30"/>
    </row>
    <row r="881" spans="1:4" ht="33" x14ac:dyDescent="0.25">
      <c r="A881" s="28"/>
      <c r="B881" s="53"/>
      <c r="C881" s="46" t="s">
        <v>343</v>
      </c>
      <c r="D881" s="30"/>
    </row>
    <row r="882" spans="1:4" ht="16.5" x14ac:dyDescent="0.25">
      <c r="A882" s="28"/>
      <c r="B882" s="53"/>
      <c r="C882" s="46" t="s">
        <v>344</v>
      </c>
      <c r="D882" s="30"/>
    </row>
    <row r="883" spans="1:4" ht="16.5" x14ac:dyDescent="0.25">
      <c r="A883" s="28"/>
      <c r="B883" s="53"/>
      <c r="C883" s="46" t="s">
        <v>345</v>
      </c>
      <c r="D883" s="30"/>
    </row>
    <row r="884" spans="1:4" ht="16.5" x14ac:dyDescent="0.25">
      <c r="A884" s="28"/>
      <c r="B884" s="53"/>
      <c r="C884" s="46" t="s">
        <v>346</v>
      </c>
      <c r="D884" s="30"/>
    </row>
    <row r="885" spans="1:4" ht="16.5" x14ac:dyDescent="0.25">
      <c r="A885" s="28"/>
      <c r="B885" s="53"/>
      <c r="C885" s="46" t="s">
        <v>347</v>
      </c>
      <c r="D885" s="30"/>
    </row>
    <row r="886" spans="1:4" ht="33" x14ac:dyDescent="0.25">
      <c r="A886" s="28">
        <v>102</v>
      </c>
      <c r="B886" s="53"/>
      <c r="C886" s="57" t="s">
        <v>348</v>
      </c>
      <c r="D886" s="30">
        <f>1266210.04</f>
        <v>1266210.04</v>
      </c>
    </row>
    <row r="887" spans="1:4" ht="16.5" x14ac:dyDescent="0.25">
      <c r="A887" s="28"/>
      <c r="B887" s="53"/>
      <c r="C887" s="46" t="s">
        <v>349</v>
      </c>
      <c r="D887" s="30"/>
    </row>
    <row r="888" spans="1:4" ht="16.5" x14ac:dyDescent="0.25">
      <c r="A888" s="28"/>
      <c r="B888" s="53"/>
      <c r="C888" s="46" t="s">
        <v>350</v>
      </c>
      <c r="D888" s="30"/>
    </row>
    <row r="889" spans="1:4" ht="16.5" x14ac:dyDescent="0.25">
      <c r="A889" s="28"/>
      <c r="B889" s="53"/>
      <c r="C889" s="46" t="s">
        <v>351</v>
      </c>
      <c r="D889" s="30"/>
    </row>
    <row r="890" spans="1:4" ht="16.5" x14ac:dyDescent="0.25">
      <c r="A890" s="28"/>
      <c r="B890" s="53"/>
      <c r="C890" s="46" t="s">
        <v>352</v>
      </c>
      <c r="D890" s="30"/>
    </row>
    <row r="891" spans="1:4" ht="16.5" x14ac:dyDescent="0.25">
      <c r="A891" s="28"/>
      <c r="B891" s="53"/>
      <c r="C891" s="46" t="s">
        <v>353</v>
      </c>
      <c r="D891" s="30"/>
    </row>
    <row r="892" spans="1:4" ht="16.5" x14ac:dyDescent="0.25">
      <c r="A892" s="28"/>
      <c r="B892" s="53"/>
      <c r="C892" s="46" t="s">
        <v>354</v>
      </c>
      <c r="D892" s="30"/>
    </row>
    <row r="893" spans="1:4" ht="16.5" x14ac:dyDescent="0.25">
      <c r="A893" s="28"/>
      <c r="B893" s="53"/>
      <c r="C893" s="46" t="s">
        <v>355</v>
      </c>
      <c r="D893" s="30"/>
    </row>
    <row r="894" spans="1:4" ht="16.5" x14ac:dyDescent="0.25">
      <c r="A894" s="28"/>
      <c r="B894" s="53"/>
      <c r="C894" s="46" t="s">
        <v>356</v>
      </c>
      <c r="D894" s="30"/>
    </row>
    <row r="895" spans="1:4" ht="16.5" x14ac:dyDescent="0.25">
      <c r="A895" s="28"/>
      <c r="B895" s="53"/>
      <c r="C895" s="46" t="s">
        <v>357</v>
      </c>
      <c r="D895" s="30"/>
    </row>
    <row r="896" spans="1:4" ht="16.5" x14ac:dyDescent="0.25">
      <c r="A896" s="28"/>
      <c r="B896" s="53"/>
      <c r="C896" s="46" t="s">
        <v>358</v>
      </c>
      <c r="D896" s="30"/>
    </row>
    <row r="897" spans="1:4" ht="16.5" x14ac:dyDescent="0.25">
      <c r="A897" s="28"/>
      <c r="B897" s="53"/>
      <c r="C897" s="46" t="s">
        <v>359</v>
      </c>
      <c r="D897" s="30"/>
    </row>
    <row r="898" spans="1:4" ht="33" x14ac:dyDescent="0.25">
      <c r="A898" s="28">
        <v>103</v>
      </c>
      <c r="B898" s="53"/>
      <c r="C898" s="57" t="s">
        <v>360</v>
      </c>
      <c r="D898" s="30">
        <f>853285.06</f>
        <v>853285.06</v>
      </c>
    </row>
    <row r="899" spans="1:4" ht="16.5" x14ac:dyDescent="0.25">
      <c r="A899" s="28"/>
      <c r="B899" s="53"/>
      <c r="C899" s="46" t="s">
        <v>361</v>
      </c>
      <c r="D899" s="30"/>
    </row>
    <row r="900" spans="1:4" ht="16.5" x14ac:dyDescent="0.25">
      <c r="A900" s="28"/>
      <c r="B900" s="53"/>
      <c r="C900" s="46" t="s">
        <v>362</v>
      </c>
      <c r="D900" s="30"/>
    </row>
    <row r="901" spans="1:4" ht="16.5" x14ac:dyDescent="0.25">
      <c r="A901" s="28"/>
      <c r="B901" s="53"/>
      <c r="C901" s="46" t="s">
        <v>363</v>
      </c>
      <c r="D901" s="30"/>
    </row>
    <row r="902" spans="1:4" ht="16.5" x14ac:dyDescent="0.25">
      <c r="A902" s="28"/>
      <c r="B902" s="53"/>
      <c r="C902" s="46" t="s">
        <v>364</v>
      </c>
      <c r="D902" s="30"/>
    </row>
    <row r="903" spans="1:4" ht="16.5" x14ac:dyDescent="0.25">
      <c r="A903" s="28"/>
      <c r="B903" s="53"/>
      <c r="C903" s="46" t="s">
        <v>8</v>
      </c>
      <c r="D903" s="30"/>
    </row>
    <row r="904" spans="1:4" ht="16.5" x14ac:dyDescent="0.25">
      <c r="A904" s="28"/>
      <c r="B904" s="53"/>
      <c r="C904" s="46" t="s">
        <v>365</v>
      </c>
      <c r="D904" s="30"/>
    </row>
    <row r="905" spans="1:4" ht="16.5" x14ac:dyDescent="0.25">
      <c r="A905" s="28"/>
      <c r="B905" s="53"/>
      <c r="C905" s="46" t="s">
        <v>366</v>
      </c>
      <c r="D905" s="30"/>
    </row>
    <row r="906" spans="1:4" ht="16.5" x14ac:dyDescent="0.25">
      <c r="A906" s="28"/>
      <c r="B906" s="53"/>
      <c r="C906" s="46" t="s">
        <v>367</v>
      </c>
      <c r="D906" s="30"/>
    </row>
    <row r="907" spans="1:4" ht="33" x14ac:dyDescent="0.25">
      <c r="A907" s="28"/>
      <c r="B907" s="53"/>
      <c r="C907" s="46" t="s">
        <v>368</v>
      </c>
      <c r="D907" s="30"/>
    </row>
    <row r="908" spans="1:4" ht="49.5" x14ac:dyDescent="0.25">
      <c r="A908" s="28"/>
      <c r="B908" s="53"/>
      <c r="C908" s="46" t="s">
        <v>369</v>
      </c>
      <c r="D908" s="30"/>
    </row>
    <row r="909" spans="1:4" ht="33" x14ac:dyDescent="0.25">
      <c r="A909" s="28"/>
      <c r="B909" s="53"/>
      <c r="C909" s="46" t="s">
        <v>370</v>
      </c>
      <c r="D909" s="30"/>
    </row>
    <row r="910" spans="1:4" ht="16.5" x14ac:dyDescent="0.25">
      <c r="A910" s="28"/>
      <c r="B910" s="53"/>
      <c r="C910" s="46" t="s">
        <v>371</v>
      </c>
      <c r="D910" s="30"/>
    </row>
    <row r="911" spans="1:4" ht="49.5" x14ac:dyDescent="0.25">
      <c r="A911" s="28">
        <v>104</v>
      </c>
      <c r="B911" s="53"/>
      <c r="C911" s="57" t="s">
        <v>372</v>
      </c>
      <c r="D911" s="30">
        <f>2720662.87</f>
        <v>2720662.87</v>
      </c>
    </row>
    <row r="912" spans="1:4" ht="16.5" x14ac:dyDescent="0.25">
      <c r="A912" s="28"/>
      <c r="B912" s="53"/>
      <c r="C912" s="46" t="s">
        <v>373</v>
      </c>
      <c r="D912" s="30"/>
    </row>
    <row r="913" spans="1:4" ht="15" customHeight="1" x14ac:dyDescent="0.25">
      <c r="A913" s="28"/>
      <c r="B913" s="53"/>
      <c r="C913" s="46" t="s">
        <v>374</v>
      </c>
      <c r="D913" s="30"/>
    </row>
    <row r="914" spans="1:4" ht="17.25" customHeight="1" x14ac:dyDescent="0.25">
      <c r="A914" s="28"/>
      <c r="B914" s="53"/>
      <c r="C914" s="58" t="s">
        <v>375</v>
      </c>
      <c r="D914" s="30"/>
    </row>
    <row r="915" spans="1:4" ht="16.5" x14ac:dyDescent="0.25">
      <c r="A915" s="28"/>
      <c r="B915" s="53"/>
      <c r="C915" s="46" t="s">
        <v>376</v>
      </c>
      <c r="D915" s="30"/>
    </row>
    <row r="916" spans="1:4" ht="18" customHeight="1" x14ac:dyDescent="0.25">
      <c r="A916" s="28"/>
      <c r="B916" s="53"/>
      <c r="C916" s="46" t="s">
        <v>377</v>
      </c>
      <c r="D916" s="30"/>
    </row>
    <row r="917" spans="1:4" ht="33" x14ac:dyDescent="0.25">
      <c r="A917" s="28">
        <v>105</v>
      </c>
      <c r="B917" s="53"/>
      <c r="C917" s="57" t="s">
        <v>378</v>
      </c>
      <c r="D917" s="30">
        <f>1405441.14</f>
        <v>1405441.14</v>
      </c>
    </row>
    <row r="918" spans="1:4" ht="18" customHeight="1" x14ac:dyDescent="0.25">
      <c r="A918" s="28"/>
      <c r="B918" s="53"/>
      <c r="C918" s="59" t="s">
        <v>379</v>
      </c>
      <c r="D918" s="30"/>
    </row>
    <row r="919" spans="1:4" ht="16.5" customHeight="1" x14ac:dyDescent="0.25">
      <c r="A919" s="28"/>
      <c r="B919" s="53"/>
      <c r="C919" s="59" t="s">
        <v>380</v>
      </c>
      <c r="D919" s="30"/>
    </row>
    <row r="920" spans="1:4" ht="16.5" x14ac:dyDescent="0.25">
      <c r="A920" s="28"/>
      <c r="B920" s="53"/>
      <c r="C920" s="60" t="s">
        <v>381</v>
      </c>
      <c r="D920" s="30"/>
    </row>
    <row r="921" spans="1:4" ht="16.5" customHeight="1" x14ac:dyDescent="0.25">
      <c r="A921" s="28"/>
      <c r="B921" s="53"/>
      <c r="C921" s="61" t="s">
        <v>382</v>
      </c>
      <c r="D921" s="30"/>
    </row>
    <row r="922" spans="1:4" ht="33" x14ac:dyDescent="0.25">
      <c r="A922" s="28">
        <v>106</v>
      </c>
      <c r="B922" s="53"/>
      <c r="C922" s="29" t="s">
        <v>383</v>
      </c>
      <c r="D922" s="30">
        <f>1176738.65</f>
        <v>1176738.6499999999</v>
      </c>
    </row>
    <row r="923" spans="1:4" ht="16.5" x14ac:dyDescent="0.25">
      <c r="A923" s="28"/>
      <c r="B923" s="53"/>
      <c r="C923" s="33" t="s">
        <v>384</v>
      </c>
      <c r="D923" s="30"/>
    </row>
    <row r="924" spans="1:4" ht="16.5" x14ac:dyDescent="0.25">
      <c r="A924" s="28"/>
      <c r="B924" s="53"/>
      <c r="C924" s="33" t="s">
        <v>385</v>
      </c>
      <c r="D924" s="30"/>
    </row>
    <row r="925" spans="1:4" ht="16.5" x14ac:dyDescent="0.25">
      <c r="A925" s="28"/>
      <c r="B925" s="53"/>
      <c r="C925" s="33" t="s">
        <v>386</v>
      </c>
      <c r="D925" s="30"/>
    </row>
    <row r="926" spans="1:4" ht="16.5" x14ac:dyDescent="0.25">
      <c r="A926" s="28"/>
      <c r="B926" s="53"/>
      <c r="C926" s="33" t="s">
        <v>387</v>
      </c>
      <c r="D926" s="30"/>
    </row>
    <row r="927" spans="1:4" ht="16.5" x14ac:dyDescent="0.25">
      <c r="A927" s="28"/>
      <c r="B927" s="53"/>
      <c r="C927" s="33" t="s">
        <v>388</v>
      </c>
      <c r="D927" s="30"/>
    </row>
    <row r="928" spans="1:4" ht="16.5" x14ac:dyDescent="0.25">
      <c r="A928" s="28"/>
      <c r="B928" s="53"/>
      <c r="C928" s="33" t="s">
        <v>389</v>
      </c>
      <c r="D928" s="30"/>
    </row>
    <row r="929" spans="1:4" ht="16.5" x14ac:dyDescent="0.25">
      <c r="A929" s="28"/>
      <c r="B929" s="53"/>
      <c r="C929" s="33" t="s">
        <v>390</v>
      </c>
      <c r="D929" s="30"/>
    </row>
    <row r="930" spans="1:4" ht="16.5" x14ac:dyDescent="0.25">
      <c r="A930" s="28"/>
      <c r="B930" s="53"/>
      <c r="C930" s="33" t="s">
        <v>391</v>
      </c>
      <c r="D930" s="30"/>
    </row>
    <row r="931" spans="1:4" ht="16.5" x14ac:dyDescent="0.25">
      <c r="A931" s="28"/>
      <c r="B931" s="53"/>
      <c r="C931" s="33" t="s">
        <v>392</v>
      </c>
      <c r="D931" s="30"/>
    </row>
    <row r="932" spans="1:4" ht="16.5" x14ac:dyDescent="0.25">
      <c r="A932" s="28"/>
      <c r="B932" s="53"/>
      <c r="C932" s="33" t="s">
        <v>393</v>
      </c>
      <c r="D932" s="30"/>
    </row>
    <row r="933" spans="1:4" ht="16.5" x14ac:dyDescent="0.25">
      <c r="A933" s="28"/>
      <c r="B933" s="53"/>
      <c r="C933" s="33" t="s">
        <v>394</v>
      </c>
      <c r="D933" s="30"/>
    </row>
    <row r="934" spans="1:4" ht="16.5" x14ac:dyDescent="0.25">
      <c r="A934" s="28"/>
      <c r="B934" s="53"/>
      <c r="C934" s="33" t="s">
        <v>395</v>
      </c>
      <c r="D934" s="30"/>
    </row>
    <row r="935" spans="1:4" ht="16.5" x14ac:dyDescent="0.25">
      <c r="A935" s="28"/>
      <c r="B935" s="53"/>
      <c r="C935" s="33" t="s">
        <v>396</v>
      </c>
      <c r="D935" s="30"/>
    </row>
    <row r="936" spans="1:4" ht="16.5" x14ac:dyDescent="0.25">
      <c r="A936" s="28"/>
      <c r="B936" s="53"/>
      <c r="C936" s="33" t="s">
        <v>398</v>
      </c>
      <c r="D936" s="30"/>
    </row>
    <row r="937" spans="1:4" ht="16.5" x14ac:dyDescent="0.25">
      <c r="A937" s="28"/>
      <c r="B937" s="53"/>
      <c r="C937" s="33" t="s">
        <v>397</v>
      </c>
      <c r="D937" s="30"/>
    </row>
    <row r="938" spans="1:4" ht="16.5" x14ac:dyDescent="0.25">
      <c r="A938" s="28"/>
      <c r="B938" s="53"/>
      <c r="C938" s="33" t="s">
        <v>399</v>
      </c>
      <c r="D938" s="30"/>
    </row>
    <row r="939" spans="1:4" ht="33" x14ac:dyDescent="0.25">
      <c r="A939" s="28">
        <v>107</v>
      </c>
      <c r="B939" s="53"/>
      <c r="C939" s="29" t="s">
        <v>400</v>
      </c>
      <c r="D939" s="30">
        <f>1201082.65</f>
        <v>1201082.6499999999</v>
      </c>
    </row>
    <row r="940" spans="1:4" ht="16.5" x14ac:dyDescent="0.25">
      <c r="A940" s="28"/>
      <c r="B940" s="53"/>
      <c r="C940" s="33" t="s">
        <v>401</v>
      </c>
      <c r="D940" s="30"/>
    </row>
    <row r="941" spans="1:4" ht="16.5" x14ac:dyDescent="0.25">
      <c r="A941" s="28"/>
      <c r="B941" s="53"/>
      <c r="C941" s="33" t="s">
        <v>402</v>
      </c>
      <c r="D941" s="30"/>
    </row>
    <row r="942" spans="1:4" ht="16.5" x14ac:dyDescent="0.25">
      <c r="A942" s="28"/>
      <c r="B942" s="53"/>
      <c r="C942" s="33" t="s">
        <v>403</v>
      </c>
      <c r="D942" s="30"/>
    </row>
    <row r="943" spans="1:4" ht="16.5" x14ac:dyDescent="0.25">
      <c r="A943" s="28"/>
      <c r="B943" s="53"/>
      <c r="C943" s="33" t="s">
        <v>404</v>
      </c>
      <c r="D943" s="30"/>
    </row>
    <row r="944" spans="1:4" ht="33" x14ac:dyDescent="0.25">
      <c r="A944" s="28"/>
      <c r="B944" s="53"/>
      <c r="C944" s="33" t="s">
        <v>405</v>
      </c>
      <c r="D944" s="30"/>
    </row>
    <row r="945" spans="1:4" ht="16.5" x14ac:dyDescent="0.25">
      <c r="A945" s="28"/>
      <c r="B945" s="53"/>
      <c r="C945" s="33" t="s">
        <v>406</v>
      </c>
      <c r="D945" s="30"/>
    </row>
    <row r="946" spans="1:4" ht="16.5" x14ac:dyDescent="0.25">
      <c r="A946" s="28"/>
      <c r="B946" s="53"/>
      <c r="C946" s="33" t="s">
        <v>407</v>
      </c>
      <c r="D946" s="30"/>
    </row>
    <row r="947" spans="1:4" ht="16.5" x14ac:dyDescent="0.25">
      <c r="A947" s="28"/>
      <c r="B947" s="53"/>
      <c r="C947" s="33" t="s">
        <v>408</v>
      </c>
      <c r="D947" s="30"/>
    </row>
    <row r="948" spans="1:4" ht="16.5" x14ac:dyDescent="0.25">
      <c r="A948" s="28"/>
      <c r="B948" s="53"/>
      <c r="C948" s="33" t="s">
        <v>409</v>
      </c>
      <c r="D948" s="30"/>
    </row>
    <row r="949" spans="1:4" ht="16.5" x14ac:dyDescent="0.25">
      <c r="A949" s="28"/>
      <c r="B949" s="53"/>
      <c r="C949" s="33" t="s">
        <v>410</v>
      </c>
      <c r="D949" s="30"/>
    </row>
    <row r="950" spans="1:4" ht="16.5" x14ac:dyDescent="0.25">
      <c r="A950" s="28"/>
      <c r="B950" s="53"/>
      <c r="C950" s="33" t="s">
        <v>411</v>
      </c>
      <c r="D950" s="30"/>
    </row>
    <row r="951" spans="1:4" ht="16.5" x14ac:dyDescent="0.25">
      <c r="A951" s="28"/>
      <c r="B951" s="53"/>
      <c r="C951" s="33" t="s">
        <v>412</v>
      </c>
      <c r="D951" s="30"/>
    </row>
    <row r="952" spans="1:4" ht="16.5" x14ac:dyDescent="0.25">
      <c r="A952" s="28"/>
      <c r="B952" s="53"/>
      <c r="C952" s="33" t="s">
        <v>413</v>
      </c>
      <c r="D952" s="30"/>
    </row>
    <row r="953" spans="1:4" ht="16.5" x14ac:dyDescent="0.25">
      <c r="A953" s="28"/>
      <c r="B953" s="53"/>
      <c r="C953" s="33" t="s">
        <v>414</v>
      </c>
      <c r="D953" s="30"/>
    </row>
    <row r="954" spans="1:4" ht="16.5" x14ac:dyDescent="0.25">
      <c r="A954" s="28"/>
      <c r="B954" s="53"/>
      <c r="C954" s="33" t="s">
        <v>415</v>
      </c>
      <c r="D954" s="30"/>
    </row>
    <row r="955" spans="1:4" ht="16.5" x14ac:dyDescent="0.25">
      <c r="A955" s="28"/>
      <c r="B955" s="53"/>
      <c r="C955" s="33" t="s">
        <v>416</v>
      </c>
      <c r="D955" s="30"/>
    </row>
    <row r="956" spans="1:4" ht="16.5" x14ac:dyDescent="0.25">
      <c r="A956" s="28"/>
      <c r="B956" s="53"/>
      <c r="C956" s="33" t="s">
        <v>417</v>
      </c>
      <c r="D956" s="30"/>
    </row>
    <row r="957" spans="1:4" ht="16.5" x14ac:dyDescent="0.25">
      <c r="A957" s="28"/>
      <c r="B957" s="53"/>
      <c r="C957" s="33" t="s">
        <v>418</v>
      </c>
      <c r="D957" s="30"/>
    </row>
    <row r="958" spans="1:4" ht="16.5" x14ac:dyDescent="0.25">
      <c r="A958" s="28"/>
      <c r="B958" s="53"/>
      <c r="C958" s="33" t="s">
        <v>419</v>
      </c>
      <c r="D958" s="30"/>
    </row>
    <row r="959" spans="1:4" ht="16.5" x14ac:dyDescent="0.25">
      <c r="A959" s="28"/>
      <c r="B959" s="53"/>
      <c r="C959" s="33" t="s">
        <v>420</v>
      </c>
      <c r="D959" s="30"/>
    </row>
    <row r="960" spans="1:4" ht="33" x14ac:dyDescent="0.25">
      <c r="A960" s="28">
        <v>108</v>
      </c>
      <c r="B960" s="53"/>
      <c r="C960" s="29" t="s">
        <v>421</v>
      </c>
      <c r="D960" s="30">
        <f>1345455.12</f>
        <v>1345455.12</v>
      </c>
    </row>
    <row r="961" spans="1:4" ht="16.5" x14ac:dyDescent="0.25">
      <c r="A961" s="28"/>
      <c r="B961" s="53"/>
      <c r="C961" s="33" t="s">
        <v>422</v>
      </c>
      <c r="D961" s="30"/>
    </row>
    <row r="962" spans="1:4" ht="16.5" x14ac:dyDescent="0.25">
      <c r="A962" s="28"/>
      <c r="B962" s="53"/>
      <c r="C962" s="33" t="s">
        <v>423</v>
      </c>
      <c r="D962" s="30"/>
    </row>
    <row r="963" spans="1:4" ht="16.5" x14ac:dyDescent="0.25">
      <c r="A963" s="28"/>
      <c r="B963" s="53"/>
      <c r="C963" s="33" t="s">
        <v>424</v>
      </c>
      <c r="D963" s="30"/>
    </row>
    <row r="964" spans="1:4" ht="16.5" x14ac:dyDescent="0.25">
      <c r="A964" s="28"/>
      <c r="B964" s="53"/>
      <c r="C964" s="33" t="s">
        <v>425</v>
      </c>
      <c r="D964" s="30"/>
    </row>
    <row r="965" spans="1:4" ht="16.5" x14ac:dyDescent="0.25">
      <c r="A965" s="28"/>
      <c r="B965" s="53"/>
      <c r="C965" s="33" t="s">
        <v>426</v>
      </c>
      <c r="D965" s="30"/>
    </row>
    <row r="966" spans="1:4" ht="16.5" x14ac:dyDescent="0.25">
      <c r="A966" s="28"/>
      <c r="B966" s="53"/>
      <c r="C966" s="33" t="s">
        <v>427</v>
      </c>
      <c r="D966" s="30"/>
    </row>
    <row r="967" spans="1:4" ht="16.5" x14ac:dyDescent="0.25">
      <c r="A967" s="28"/>
      <c r="B967" s="53"/>
      <c r="C967" s="33" t="s">
        <v>428</v>
      </c>
      <c r="D967" s="30"/>
    </row>
    <row r="968" spans="1:4" ht="16.5" x14ac:dyDescent="0.25">
      <c r="A968" s="28"/>
      <c r="B968" s="53"/>
      <c r="C968" s="33" t="s">
        <v>429</v>
      </c>
      <c r="D968" s="30"/>
    </row>
    <row r="969" spans="1:4" ht="33" x14ac:dyDescent="0.25">
      <c r="A969" s="28">
        <v>109</v>
      </c>
      <c r="B969" s="53"/>
      <c r="C969" s="29" t="s">
        <v>430</v>
      </c>
      <c r="D969" s="30">
        <f>889241.5</f>
        <v>889241.5</v>
      </c>
    </row>
    <row r="970" spans="1:4" ht="16.5" x14ac:dyDescent="0.25">
      <c r="A970" s="28"/>
      <c r="B970" s="53"/>
      <c r="C970" s="33" t="s">
        <v>431</v>
      </c>
      <c r="D970" s="30"/>
    </row>
    <row r="971" spans="1:4" ht="16.5" x14ac:dyDescent="0.25">
      <c r="A971" s="28"/>
      <c r="B971" s="53"/>
      <c r="C971" s="33" t="s">
        <v>432</v>
      </c>
      <c r="D971" s="30"/>
    </row>
    <row r="972" spans="1:4" ht="16.5" x14ac:dyDescent="0.25">
      <c r="A972" s="28"/>
      <c r="B972" s="53"/>
      <c r="C972" s="33" t="s">
        <v>433</v>
      </c>
      <c r="D972" s="30"/>
    </row>
    <row r="973" spans="1:4" ht="16.5" x14ac:dyDescent="0.25">
      <c r="A973" s="28"/>
      <c r="B973" s="53"/>
      <c r="C973" s="33" t="s">
        <v>434</v>
      </c>
      <c r="D973" s="30"/>
    </row>
    <row r="974" spans="1:4" ht="16.5" x14ac:dyDescent="0.25">
      <c r="A974" s="28"/>
      <c r="B974" s="53"/>
      <c r="C974" s="33" t="s">
        <v>435</v>
      </c>
      <c r="D974" s="30"/>
    </row>
    <row r="975" spans="1:4" ht="16.5" x14ac:dyDescent="0.25">
      <c r="A975" s="28"/>
      <c r="B975" s="53"/>
      <c r="C975" s="33" t="s">
        <v>436</v>
      </c>
      <c r="D975" s="30"/>
    </row>
    <row r="976" spans="1:4" ht="16.5" x14ac:dyDescent="0.25">
      <c r="A976" s="28"/>
      <c r="B976" s="53"/>
      <c r="C976" s="33" t="s">
        <v>437</v>
      </c>
      <c r="D976" s="30"/>
    </row>
    <row r="977" spans="1:4" ht="16.5" x14ac:dyDescent="0.25">
      <c r="A977" s="28"/>
      <c r="B977" s="53"/>
      <c r="C977" s="33" t="s">
        <v>438</v>
      </c>
      <c r="D977" s="30"/>
    </row>
    <row r="978" spans="1:4" ht="16.5" x14ac:dyDescent="0.25">
      <c r="A978" s="28"/>
      <c r="B978" s="53"/>
      <c r="C978" s="33" t="s">
        <v>439</v>
      </c>
      <c r="D978" s="30"/>
    </row>
    <row r="979" spans="1:4" ht="33" x14ac:dyDescent="0.25">
      <c r="A979" s="28"/>
      <c r="B979" s="53"/>
      <c r="C979" s="33" t="s">
        <v>440</v>
      </c>
      <c r="D979" s="30"/>
    </row>
    <row r="980" spans="1:4" ht="33" x14ac:dyDescent="0.25">
      <c r="A980" s="28">
        <v>110</v>
      </c>
      <c r="B980" s="53"/>
      <c r="C980" s="29" t="s">
        <v>441</v>
      </c>
      <c r="D980" s="30">
        <f>1958200.72</f>
        <v>1958200.72</v>
      </c>
    </row>
    <row r="981" spans="1:4" ht="16.5" x14ac:dyDescent="0.25">
      <c r="A981" s="28"/>
      <c r="B981" s="53"/>
      <c r="C981" s="33" t="s">
        <v>442</v>
      </c>
      <c r="D981" s="30"/>
    </row>
    <row r="982" spans="1:4" ht="16.5" x14ac:dyDescent="0.25">
      <c r="A982" s="28"/>
      <c r="B982" s="53"/>
      <c r="C982" s="33" t="s">
        <v>443</v>
      </c>
      <c r="D982" s="30"/>
    </row>
    <row r="983" spans="1:4" ht="16.5" x14ac:dyDescent="0.25">
      <c r="A983" s="28"/>
      <c r="B983" s="53"/>
      <c r="C983" s="33" t="s">
        <v>243</v>
      </c>
      <c r="D983" s="30"/>
    </row>
    <row r="984" spans="1:4" ht="16.5" x14ac:dyDescent="0.25">
      <c r="A984" s="28"/>
      <c r="B984" s="53"/>
      <c r="C984" s="33" t="s">
        <v>444</v>
      </c>
      <c r="D984" s="30"/>
    </row>
    <row r="985" spans="1:4" ht="16.5" x14ac:dyDescent="0.25">
      <c r="A985" s="28"/>
      <c r="B985" s="53"/>
      <c r="C985" s="33" t="s">
        <v>445</v>
      </c>
      <c r="D985" s="30"/>
    </row>
    <row r="986" spans="1:4" ht="16.5" x14ac:dyDescent="0.25">
      <c r="A986" s="28"/>
      <c r="B986" s="53"/>
      <c r="C986" s="33" t="s">
        <v>446</v>
      </c>
      <c r="D986" s="30"/>
    </row>
    <row r="987" spans="1:4" ht="16.5" x14ac:dyDescent="0.25">
      <c r="A987" s="28"/>
      <c r="B987" s="53"/>
      <c r="C987" s="33" t="s">
        <v>447</v>
      </c>
      <c r="D987" s="30"/>
    </row>
    <row r="988" spans="1:4" ht="33" x14ac:dyDescent="0.25">
      <c r="A988" s="28"/>
      <c r="B988" s="53"/>
      <c r="C988" s="33" t="s">
        <v>448</v>
      </c>
      <c r="D988" s="30"/>
    </row>
    <row r="989" spans="1:4" ht="16.5" x14ac:dyDescent="0.25">
      <c r="A989" s="28"/>
      <c r="B989" s="53"/>
      <c r="C989" s="33" t="s">
        <v>449</v>
      </c>
      <c r="D989" s="30"/>
    </row>
    <row r="990" spans="1:4" ht="16.5" x14ac:dyDescent="0.25">
      <c r="A990" s="28"/>
      <c r="B990" s="53"/>
      <c r="C990" s="33" t="s">
        <v>450</v>
      </c>
      <c r="D990" s="30"/>
    </row>
    <row r="991" spans="1:4" ht="16.5" x14ac:dyDescent="0.25">
      <c r="A991" s="28"/>
      <c r="B991" s="53"/>
      <c r="C991" s="33" t="s">
        <v>451</v>
      </c>
      <c r="D991" s="30"/>
    </row>
    <row r="992" spans="1:4" ht="16.5" x14ac:dyDescent="0.25">
      <c r="A992" s="28"/>
      <c r="B992" s="53"/>
      <c r="C992" s="33" t="s">
        <v>452</v>
      </c>
      <c r="D992" s="30"/>
    </row>
    <row r="993" spans="1:4" ht="16.5" x14ac:dyDescent="0.25">
      <c r="A993" s="28"/>
      <c r="B993" s="53"/>
      <c r="C993" s="33" t="s">
        <v>453</v>
      </c>
      <c r="D993" s="30"/>
    </row>
    <row r="994" spans="1:4" ht="16.5" x14ac:dyDescent="0.25">
      <c r="A994" s="28"/>
      <c r="B994" s="53"/>
      <c r="C994" s="33" t="s">
        <v>454</v>
      </c>
      <c r="D994" s="30"/>
    </row>
    <row r="995" spans="1:4" ht="16.5" x14ac:dyDescent="0.25">
      <c r="A995" s="28"/>
      <c r="B995" s="53"/>
      <c r="C995" s="33" t="s">
        <v>455</v>
      </c>
      <c r="D995" s="30"/>
    </row>
    <row r="996" spans="1:4" ht="16.5" x14ac:dyDescent="0.25">
      <c r="A996" s="28"/>
      <c r="B996" s="53"/>
      <c r="C996" s="33" t="s">
        <v>456</v>
      </c>
      <c r="D996" s="30"/>
    </row>
    <row r="997" spans="1:4" ht="16.5" x14ac:dyDescent="0.25">
      <c r="A997" s="28"/>
      <c r="B997" s="53"/>
      <c r="C997" s="33" t="s">
        <v>457</v>
      </c>
      <c r="D997" s="30"/>
    </row>
    <row r="998" spans="1:4" ht="33" x14ac:dyDescent="0.25">
      <c r="A998" s="28"/>
      <c r="B998" s="53"/>
      <c r="C998" s="33" t="s">
        <v>458</v>
      </c>
      <c r="D998" s="30"/>
    </row>
    <row r="999" spans="1:4" ht="16.5" x14ac:dyDescent="0.25">
      <c r="A999" s="28"/>
      <c r="B999" s="53"/>
      <c r="C999" s="33" t="s">
        <v>459</v>
      </c>
      <c r="D999" s="30"/>
    </row>
    <row r="1000" spans="1:4" ht="33" x14ac:dyDescent="0.25">
      <c r="A1000" s="28">
        <v>111</v>
      </c>
      <c r="B1000" s="53"/>
      <c r="C1000" s="29" t="s">
        <v>460</v>
      </c>
      <c r="D1000" s="30">
        <f>1270958.8</f>
        <v>1270958.8</v>
      </c>
    </row>
    <row r="1001" spans="1:4" ht="16.5" x14ac:dyDescent="0.25">
      <c r="A1001" s="28"/>
      <c r="B1001" s="53"/>
      <c r="C1001" s="33" t="s">
        <v>461</v>
      </c>
      <c r="D1001" s="30"/>
    </row>
    <row r="1002" spans="1:4" ht="16.5" x14ac:dyDescent="0.25">
      <c r="A1002" s="28"/>
      <c r="B1002" s="53"/>
      <c r="C1002" s="33" t="s">
        <v>462</v>
      </c>
      <c r="D1002" s="30"/>
    </row>
    <row r="1003" spans="1:4" ht="16.5" x14ac:dyDescent="0.25">
      <c r="A1003" s="28"/>
      <c r="B1003" s="53"/>
      <c r="C1003" s="33" t="s">
        <v>463</v>
      </c>
      <c r="D1003" s="30"/>
    </row>
    <row r="1004" spans="1:4" ht="16.5" x14ac:dyDescent="0.25">
      <c r="A1004" s="28"/>
      <c r="B1004" s="53"/>
      <c r="C1004" s="33" t="s">
        <v>464</v>
      </c>
      <c r="D1004" s="30"/>
    </row>
    <row r="1005" spans="1:4" ht="33" x14ac:dyDescent="0.25">
      <c r="A1005" s="28"/>
      <c r="B1005" s="53"/>
      <c r="C1005" s="33" t="s">
        <v>482</v>
      </c>
      <c r="D1005" s="30"/>
    </row>
    <row r="1006" spans="1:4" ht="16.5" x14ac:dyDescent="0.25">
      <c r="A1006" s="28"/>
      <c r="B1006" s="53"/>
      <c r="C1006" s="33" t="s">
        <v>465</v>
      </c>
      <c r="D1006" s="30"/>
    </row>
    <row r="1007" spans="1:4" ht="16.5" x14ac:dyDescent="0.25">
      <c r="A1007" s="28"/>
      <c r="B1007" s="53"/>
      <c r="C1007" s="33" t="s">
        <v>466</v>
      </c>
      <c r="D1007" s="30"/>
    </row>
    <row r="1008" spans="1:4" ht="16.5" x14ac:dyDescent="0.25">
      <c r="A1008" s="28"/>
      <c r="B1008" s="53"/>
      <c r="C1008" s="33" t="s">
        <v>467</v>
      </c>
      <c r="D1008" s="30"/>
    </row>
    <row r="1009" spans="1:4" ht="16.5" x14ac:dyDescent="0.25">
      <c r="A1009" s="28"/>
      <c r="B1009" s="53"/>
      <c r="C1009" s="33" t="s">
        <v>235</v>
      </c>
      <c r="D1009" s="30"/>
    </row>
    <row r="1010" spans="1:4" ht="16.5" x14ac:dyDescent="0.25">
      <c r="A1010" s="28"/>
      <c r="B1010" s="53"/>
      <c r="C1010" s="33" t="s">
        <v>468</v>
      </c>
      <c r="D1010" s="30"/>
    </row>
    <row r="1011" spans="1:4" ht="16.5" x14ac:dyDescent="0.25">
      <c r="A1011" s="28"/>
      <c r="B1011" s="53"/>
      <c r="C1011" s="33" t="s">
        <v>469</v>
      </c>
      <c r="D1011" s="30"/>
    </row>
    <row r="1012" spans="1:4" ht="16.5" x14ac:dyDescent="0.25">
      <c r="A1012" s="28"/>
      <c r="B1012" s="53"/>
      <c r="C1012" s="33" t="s">
        <v>470</v>
      </c>
      <c r="D1012" s="30"/>
    </row>
    <row r="1013" spans="1:4" ht="16.5" x14ac:dyDescent="0.25">
      <c r="A1013" s="28"/>
      <c r="B1013" s="53"/>
      <c r="C1013" s="33" t="s">
        <v>471</v>
      </c>
      <c r="D1013" s="30"/>
    </row>
    <row r="1014" spans="1:4" ht="16.5" x14ac:dyDescent="0.25">
      <c r="A1014" s="28"/>
      <c r="B1014" s="53"/>
      <c r="C1014" s="33" t="s">
        <v>472</v>
      </c>
      <c r="D1014" s="30"/>
    </row>
    <row r="1015" spans="1:4" ht="16.5" x14ac:dyDescent="0.25">
      <c r="A1015" s="28"/>
      <c r="B1015" s="53"/>
      <c r="C1015" s="33" t="s">
        <v>473</v>
      </c>
      <c r="D1015" s="30"/>
    </row>
    <row r="1016" spans="1:4" ht="16.5" x14ac:dyDescent="0.25">
      <c r="A1016" s="28"/>
      <c r="B1016" s="53"/>
      <c r="C1016" s="33" t="s">
        <v>474</v>
      </c>
      <c r="D1016" s="30"/>
    </row>
    <row r="1017" spans="1:4" ht="16.5" x14ac:dyDescent="0.25">
      <c r="A1017" s="28"/>
      <c r="B1017" s="53"/>
      <c r="C1017" s="33" t="s">
        <v>475</v>
      </c>
      <c r="D1017" s="30"/>
    </row>
    <row r="1018" spans="1:4" ht="16.5" x14ac:dyDescent="0.25">
      <c r="A1018" s="28"/>
      <c r="B1018" s="53"/>
      <c r="C1018" s="33" t="s">
        <v>476</v>
      </c>
      <c r="D1018" s="30"/>
    </row>
    <row r="1019" spans="1:4" ht="16.5" x14ac:dyDescent="0.25">
      <c r="A1019" s="28"/>
      <c r="B1019" s="53"/>
      <c r="C1019" s="33" t="s">
        <v>477</v>
      </c>
      <c r="D1019" s="30"/>
    </row>
    <row r="1020" spans="1:4" ht="16.5" x14ac:dyDescent="0.25">
      <c r="A1020" s="28"/>
      <c r="B1020" s="53"/>
      <c r="C1020" s="33" t="s">
        <v>478</v>
      </c>
      <c r="D1020" s="30"/>
    </row>
    <row r="1021" spans="1:4" ht="16.5" x14ac:dyDescent="0.25">
      <c r="A1021" s="28"/>
      <c r="B1021" s="53"/>
      <c r="C1021" s="33" t="s">
        <v>479</v>
      </c>
      <c r="D1021" s="30"/>
    </row>
    <row r="1022" spans="1:4" ht="16.5" x14ac:dyDescent="0.25">
      <c r="A1022" s="28"/>
      <c r="B1022" s="53"/>
      <c r="C1022" s="33" t="s">
        <v>480</v>
      </c>
      <c r="D1022" s="30"/>
    </row>
    <row r="1023" spans="1:4" ht="16.5" x14ac:dyDescent="0.25">
      <c r="A1023" s="28"/>
      <c r="B1023" s="53"/>
      <c r="C1023" s="33" t="s">
        <v>481</v>
      </c>
      <c r="D1023" s="30"/>
    </row>
    <row r="1024" spans="1:4" ht="33" x14ac:dyDescent="0.25">
      <c r="A1024" s="28">
        <v>112</v>
      </c>
      <c r="B1024" s="53"/>
      <c r="C1024" s="29" t="s">
        <v>483</v>
      </c>
      <c r="D1024" s="30">
        <f>386913.47</f>
        <v>386913.47</v>
      </c>
    </row>
    <row r="1025" spans="1:4" ht="16.5" x14ac:dyDescent="0.25">
      <c r="A1025" s="28"/>
      <c r="B1025" s="53"/>
      <c r="C1025" s="45" t="s">
        <v>485</v>
      </c>
      <c r="D1025" s="30"/>
    </row>
    <row r="1026" spans="1:4" ht="16.5" x14ac:dyDescent="0.25">
      <c r="A1026" s="28"/>
      <c r="B1026" s="53"/>
      <c r="C1026" s="45" t="s">
        <v>486</v>
      </c>
      <c r="D1026" s="30"/>
    </row>
    <row r="1027" spans="1:4" ht="16.5" x14ac:dyDescent="0.25">
      <c r="A1027" s="28"/>
      <c r="B1027" s="53"/>
      <c r="C1027" s="45" t="s">
        <v>487</v>
      </c>
      <c r="D1027" s="30"/>
    </row>
    <row r="1028" spans="1:4" ht="16.5" x14ac:dyDescent="0.25">
      <c r="A1028" s="28"/>
      <c r="B1028" s="53"/>
      <c r="C1028" s="45" t="s">
        <v>488</v>
      </c>
      <c r="D1028" s="30"/>
    </row>
    <row r="1029" spans="1:4" ht="16.5" x14ac:dyDescent="0.25">
      <c r="A1029" s="28"/>
      <c r="B1029" s="53"/>
      <c r="C1029" s="48" t="s">
        <v>484</v>
      </c>
      <c r="D1029" s="30"/>
    </row>
    <row r="1030" spans="1:4" ht="16.5" x14ac:dyDescent="0.25">
      <c r="A1030" s="28"/>
      <c r="B1030" s="53"/>
      <c r="C1030" s="45" t="s">
        <v>489</v>
      </c>
      <c r="D1030" s="30"/>
    </row>
    <row r="1031" spans="1:4" ht="16.5" x14ac:dyDescent="0.25">
      <c r="A1031" s="28"/>
      <c r="B1031" s="53"/>
      <c r="C1031" s="45" t="s">
        <v>490</v>
      </c>
      <c r="D1031" s="30"/>
    </row>
    <row r="1032" spans="1:4" ht="16.5" x14ac:dyDescent="0.25">
      <c r="A1032" s="28"/>
      <c r="B1032" s="53"/>
      <c r="C1032" s="45" t="s">
        <v>491</v>
      </c>
      <c r="D1032" s="30"/>
    </row>
    <row r="1033" spans="1:4" ht="16.5" x14ac:dyDescent="0.25">
      <c r="A1033" s="28"/>
      <c r="B1033" s="53"/>
      <c r="C1033" s="45" t="s">
        <v>470</v>
      </c>
      <c r="D1033" s="30"/>
    </row>
    <row r="1034" spans="1:4" ht="33" x14ac:dyDescent="0.25">
      <c r="A1034" s="28">
        <v>113</v>
      </c>
      <c r="B1034" s="53"/>
      <c r="C1034" s="29" t="s">
        <v>492</v>
      </c>
      <c r="D1034" s="30">
        <f>1438826.05</f>
        <v>1438826.05</v>
      </c>
    </row>
    <row r="1035" spans="1:4" ht="16.5" x14ac:dyDescent="0.25">
      <c r="A1035" s="28"/>
      <c r="B1035" s="53"/>
      <c r="C1035" s="33" t="s">
        <v>493</v>
      </c>
      <c r="D1035" s="30"/>
    </row>
    <row r="1036" spans="1:4" ht="16.5" x14ac:dyDescent="0.25">
      <c r="A1036" s="28"/>
      <c r="B1036" s="53"/>
      <c r="C1036" s="33" t="s">
        <v>494</v>
      </c>
      <c r="D1036" s="30"/>
    </row>
    <row r="1037" spans="1:4" ht="16.5" x14ac:dyDescent="0.25">
      <c r="A1037" s="28"/>
      <c r="B1037" s="53"/>
      <c r="C1037" s="33" t="s">
        <v>495</v>
      </c>
      <c r="D1037" s="30"/>
    </row>
    <row r="1038" spans="1:4" ht="16.5" x14ac:dyDescent="0.25">
      <c r="A1038" s="28"/>
      <c r="B1038" s="53"/>
      <c r="C1038" s="33" t="s">
        <v>496</v>
      </c>
      <c r="D1038" s="30"/>
    </row>
    <row r="1039" spans="1:4" ht="16.5" x14ac:dyDescent="0.25">
      <c r="A1039" s="28"/>
      <c r="B1039" s="53"/>
      <c r="C1039" s="33" t="s">
        <v>497</v>
      </c>
      <c r="D1039" s="30"/>
    </row>
    <row r="1040" spans="1:4" ht="16.5" x14ac:dyDescent="0.25">
      <c r="A1040" s="28"/>
      <c r="B1040" s="53"/>
      <c r="C1040" s="33" t="s">
        <v>498</v>
      </c>
      <c r="D1040" s="30"/>
    </row>
    <row r="1041" spans="1:4" ht="16.5" x14ac:dyDescent="0.25">
      <c r="A1041" s="28"/>
      <c r="B1041" s="53"/>
      <c r="C1041" s="33" t="s">
        <v>499</v>
      </c>
      <c r="D1041" s="30"/>
    </row>
    <row r="1042" spans="1:4" ht="16.5" x14ac:dyDescent="0.25">
      <c r="A1042" s="28"/>
      <c r="B1042" s="53"/>
      <c r="C1042" s="33" t="s">
        <v>500</v>
      </c>
      <c r="D1042" s="30"/>
    </row>
    <row r="1043" spans="1:4" ht="16.5" x14ac:dyDescent="0.25">
      <c r="A1043" s="28"/>
      <c r="B1043" s="53"/>
      <c r="C1043" s="33" t="s">
        <v>410</v>
      </c>
      <c r="D1043" s="30"/>
    </row>
    <row r="1044" spans="1:4" ht="16.5" x14ac:dyDescent="0.25">
      <c r="A1044" s="28"/>
      <c r="B1044" s="53"/>
      <c r="C1044" s="33" t="s">
        <v>501</v>
      </c>
      <c r="D1044" s="30"/>
    </row>
    <row r="1045" spans="1:4" ht="16.5" x14ac:dyDescent="0.25">
      <c r="A1045" s="28"/>
      <c r="B1045" s="53"/>
      <c r="C1045" s="33" t="s">
        <v>502</v>
      </c>
      <c r="D1045" s="30"/>
    </row>
    <row r="1046" spans="1:4" ht="16.5" x14ac:dyDescent="0.25">
      <c r="A1046" s="28"/>
      <c r="B1046" s="53"/>
      <c r="C1046" s="33" t="s">
        <v>503</v>
      </c>
      <c r="D1046" s="30"/>
    </row>
    <row r="1047" spans="1:4" ht="16.5" x14ac:dyDescent="0.25">
      <c r="A1047" s="28"/>
      <c r="B1047" s="53"/>
      <c r="C1047" s="33" t="s">
        <v>504</v>
      </c>
      <c r="D1047" s="30"/>
    </row>
    <row r="1048" spans="1:4" ht="16.5" x14ac:dyDescent="0.25">
      <c r="A1048" s="28"/>
      <c r="B1048" s="53"/>
      <c r="C1048" s="33" t="s">
        <v>505</v>
      </c>
      <c r="D1048" s="30"/>
    </row>
    <row r="1049" spans="1:4" ht="33" x14ac:dyDescent="0.25">
      <c r="A1049" s="28">
        <v>114</v>
      </c>
      <c r="B1049" s="53"/>
      <c r="C1049" s="29" t="s">
        <v>889</v>
      </c>
      <c r="D1049" s="30">
        <f>132785.69</f>
        <v>132785.69</v>
      </c>
    </row>
    <row r="1050" spans="1:4" ht="16.5" x14ac:dyDescent="0.25">
      <c r="A1050" s="28"/>
      <c r="B1050" s="53"/>
      <c r="C1050" s="33" t="s">
        <v>890</v>
      </c>
      <c r="D1050" s="30"/>
    </row>
    <row r="1051" spans="1:4" ht="16.5" x14ac:dyDescent="0.25">
      <c r="A1051" s="28"/>
      <c r="B1051" s="53"/>
      <c r="C1051" s="33" t="s">
        <v>891</v>
      </c>
      <c r="D1051" s="30"/>
    </row>
    <row r="1052" spans="1:4" ht="33" x14ac:dyDescent="0.25">
      <c r="A1052" s="28">
        <v>115</v>
      </c>
      <c r="B1052" s="53"/>
      <c r="C1052" s="29" t="s">
        <v>892</v>
      </c>
      <c r="D1052" s="30">
        <f>322375.89</f>
        <v>322375.89</v>
      </c>
    </row>
    <row r="1053" spans="1:4" ht="16.5" x14ac:dyDescent="0.25">
      <c r="A1053" s="28"/>
      <c r="B1053" s="53"/>
      <c r="C1053" s="33" t="s">
        <v>893</v>
      </c>
      <c r="D1053" s="30"/>
    </row>
    <row r="1054" spans="1:4" ht="16.5" x14ac:dyDescent="0.25">
      <c r="A1054" s="28"/>
      <c r="B1054" s="53"/>
      <c r="C1054" s="33" t="s">
        <v>436</v>
      </c>
      <c r="D1054" s="30"/>
    </row>
    <row r="1055" spans="1:4" ht="16.5" x14ac:dyDescent="0.25">
      <c r="A1055" s="28"/>
      <c r="B1055" s="53"/>
      <c r="C1055" s="33" t="s">
        <v>894</v>
      </c>
      <c r="D1055" s="30"/>
    </row>
    <row r="1056" spans="1:4" ht="16.5" x14ac:dyDescent="0.25">
      <c r="A1056" s="28"/>
      <c r="B1056" s="53"/>
      <c r="C1056" s="33" t="s">
        <v>895</v>
      </c>
      <c r="D1056" s="30"/>
    </row>
    <row r="1057" spans="1:4" ht="16.5" x14ac:dyDescent="0.25">
      <c r="A1057" s="28"/>
      <c r="B1057" s="53"/>
      <c r="C1057" s="33" t="s">
        <v>591</v>
      </c>
      <c r="D1057" s="30"/>
    </row>
    <row r="1058" spans="1:4" ht="16.5" x14ac:dyDescent="0.25">
      <c r="A1058" s="28"/>
      <c r="B1058" s="53"/>
      <c r="C1058" s="33" t="s">
        <v>896</v>
      </c>
      <c r="D1058" s="30"/>
    </row>
    <row r="1059" spans="1:4" ht="16.5" x14ac:dyDescent="0.25">
      <c r="A1059" s="28"/>
      <c r="B1059" s="53"/>
      <c r="C1059" s="33" t="s">
        <v>708</v>
      </c>
      <c r="D1059" s="30"/>
    </row>
    <row r="1060" spans="1:4" ht="16.5" x14ac:dyDescent="0.25">
      <c r="A1060" s="28"/>
      <c r="B1060" s="53"/>
      <c r="C1060" s="33" t="s">
        <v>897</v>
      </c>
      <c r="D1060" s="30"/>
    </row>
    <row r="1061" spans="1:4" ht="16.5" x14ac:dyDescent="0.25">
      <c r="A1061" s="28"/>
      <c r="B1061" s="53"/>
      <c r="C1061" s="33" t="s">
        <v>898</v>
      </c>
      <c r="D1061" s="30"/>
    </row>
    <row r="1062" spans="1:4" ht="16.5" x14ac:dyDescent="0.25">
      <c r="A1062" s="28"/>
      <c r="B1062" s="53"/>
      <c r="C1062" s="33" t="s">
        <v>899</v>
      </c>
      <c r="D1062" s="30"/>
    </row>
    <row r="1063" spans="1:4" ht="16.5" x14ac:dyDescent="0.25">
      <c r="A1063" s="28"/>
      <c r="B1063" s="53"/>
      <c r="C1063" s="33" t="s">
        <v>900</v>
      </c>
      <c r="D1063" s="30"/>
    </row>
    <row r="1064" spans="1:4" ht="33" x14ac:dyDescent="0.25">
      <c r="A1064" s="28">
        <v>116</v>
      </c>
      <c r="B1064" s="53"/>
      <c r="C1064" s="29" t="s">
        <v>901</v>
      </c>
      <c r="D1064" s="30">
        <f>129544.57</f>
        <v>129544.57</v>
      </c>
    </row>
    <row r="1065" spans="1:4" ht="16.5" x14ac:dyDescent="0.25">
      <c r="A1065" s="28"/>
      <c r="B1065" s="53"/>
      <c r="C1065" s="33" t="s">
        <v>902</v>
      </c>
      <c r="D1065" s="30"/>
    </row>
    <row r="1066" spans="1:4" ht="16.5" x14ac:dyDescent="0.25">
      <c r="A1066" s="28"/>
      <c r="B1066" s="53"/>
      <c r="C1066" s="33" t="s">
        <v>903</v>
      </c>
      <c r="D1066" s="30"/>
    </row>
    <row r="1067" spans="1:4" ht="33" x14ac:dyDescent="0.25">
      <c r="A1067" s="28">
        <v>117</v>
      </c>
      <c r="B1067" s="53"/>
      <c r="C1067" s="29" t="s">
        <v>904</v>
      </c>
      <c r="D1067" s="30">
        <f>104113.52</f>
        <v>104113.52</v>
      </c>
    </row>
    <row r="1068" spans="1:4" ht="16.5" x14ac:dyDescent="0.25">
      <c r="A1068" s="28"/>
      <c r="B1068" s="53"/>
      <c r="C1068" s="33" t="s">
        <v>905</v>
      </c>
      <c r="D1068" s="30"/>
    </row>
    <row r="1069" spans="1:4" ht="16.5" x14ac:dyDescent="0.25">
      <c r="A1069" s="28"/>
      <c r="B1069" s="53"/>
      <c r="C1069" s="33" t="s">
        <v>179</v>
      </c>
      <c r="D1069" s="30"/>
    </row>
    <row r="1070" spans="1:4" ht="16.5" x14ac:dyDescent="0.25">
      <c r="A1070" s="28"/>
      <c r="B1070" s="53"/>
      <c r="C1070" s="33" t="s">
        <v>906</v>
      </c>
      <c r="D1070" s="30"/>
    </row>
    <row r="1071" spans="1:4" ht="16.5" x14ac:dyDescent="0.25">
      <c r="A1071" s="28"/>
      <c r="B1071" s="53"/>
      <c r="C1071" s="33" t="s">
        <v>907</v>
      </c>
      <c r="D1071" s="30"/>
    </row>
    <row r="1072" spans="1:4" ht="16.5" x14ac:dyDescent="0.25">
      <c r="A1072" s="28"/>
      <c r="B1072" s="53"/>
      <c r="C1072" s="33" t="s">
        <v>908</v>
      </c>
      <c r="D1072" s="30"/>
    </row>
    <row r="1073" spans="1:4" ht="16.5" x14ac:dyDescent="0.25">
      <c r="A1073" s="28"/>
      <c r="B1073" s="53"/>
      <c r="C1073" s="33" t="s">
        <v>909</v>
      </c>
      <c r="D1073" s="30"/>
    </row>
    <row r="1074" spans="1:4" ht="49.5" x14ac:dyDescent="0.25">
      <c r="A1074" s="28">
        <v>118</v>
      </c>
      <c r="B1074" s="53"/>
      <c r="C1074" s="29" t="s">
        <v>910</v>
      </c>
      <c r="D1074" s="30">
        <f>119619.27</f>
        <v>119619.27</v>
      </c>
    </row>
    <row r="1075" spans="1:4" ht="16.5" x14ac:dyDescent="0.25">
      <c r="A1075" s="28"/>
      <c r="B1075" s="53"/>
      <c r="C1075" s="45" t="s">
        <v>911</v>
      </c>
      <c r="D1075" s="30"/>
    </row>
    <row r="1076" spans="1:4" ht="16.5" x14ac:dyDescent="0.25">
      <c r="A1076" s="28"/>
      <c r="B1076" s="53"/>
      <c r="C1076" s="45" t="s">
        <v>912</v>
      </c>
      <c r="D1076" s="30"/>
    </row>
    <row r="1077" spans="1:4" ht="16.5" x14ac:dyDescent="0.25">
      <c r="A1077" s="28"/>
      <c r="B1077" s="53"/>
      <c r="C1077" s="45" t="s">
        <v>913</v>
      </c>
      <c r="D1077" s="30"/>
    </row>
    <row r="1078" spans="1:4" ht="16.5" x14ac:dyDescent="0.25">
      <c r="A1078" s="28"/>
      <c r="B1078" s="53"/>
      <c r="C1078" s="45" t="s">
        <v>413</v>
      </c>
      <c r="D1078" s="30"/>
    </row>
    <row r="1079" spans="1:4" ht="16.5" x14ac:dyDescent="0.25">
      <c r="A1079" s="28"/>
      <c r="B1079" s="53"/>
      <c r="C1079" s="45" t="s">
        <v>98</v>
      </c>
      <c r="D1079" s="30"/>
    </row>
    <row r="1080" spans="1:4" ht="16.5" x14ac:dyDescent="0.25">
      <c r="A1080" s="28"/>
      <c r="B1080" s="53"/>
      <c r="C1080" s="45" t="s">
        <v>914</v>
      </c>
      <c r="D1080" s="30"/>
    </row>
    <row r="1081" spans="1:4" ht="16.5" x14ac:dyDescent="0.25">
      <c r="A1081" s="28"/>
      <c r="B1081" s="53"/>
      <c r="C1081" s="45" t="s">
        <v>915</v>
      </c>
      <c r="D1081" s="30"/>
    </row>
    <row r="1082" spans="1:4" ht="16.5" x14ac:dyDescent="0.25">
      <c r="A1082" s="28"/>
      <c r="B1082" s="53"/>
      <c r="C1082" s="45" t="s">
        <v>916</v>
      </c>
      <c r="D1082" s="30"/>
    </row>
    <row r="1083" spans="1:4" ht="33" x14ac:dyDescent="0.25">
      <c r="A1083" s="28">
        <v>119</v>
      </c>
      <c r="B1083" s="53"/>
      <c r="C1083" s="29" t="s">
        <v>917</v>
      </c>
      <c r="D1083" s="30">
        <f>196964.52</f>
        <v>196964.52</v>
      </c>
    </row>
    <row r="1084" spans="1:4" ht="16.5" x14ac:dyDescent="0.25">
      <c r="A1084" s="28"/>
      <c r="B1084" s="53"/>
      <c r="C1084" s="33" t="s">
        <v>918</v>
      </c>
      <c r="D1084" s="30"/>
    </row>
    <row r="1085" spans="1:4" ht="16.5" x14ac:dyDescent="0.25">
      <c r="A1085" s="28"/>
      <c r="B1085" s="53"/>
      <c r="C1085" s="33" t="s">
        <v>919</v>
      </c>
      <c r="D1085" s="30"/>
    </row>
    <row r="1086" spans="1:4" ht="16.5" x14ac:dyDescent="0.25">
      <c r="A1086" s="28"/>
      <c r="B1086" s="53"/>
      <c r="C1086" s="33" t="s">
        <v>920</v>
      </c>
      <c r="D1086" s="30"/>
    </row>
    <row r="1087" spans="1:4" ht="49.5" x14ac:dyDescent="0.25">
      <c r="A1087" s="28">
        <v>120</v>
      </c>
      <c r="B1087" s="53"/>
      <c r="C1087" s="29" t="s">
        <v>921</v>
      </c>
      <c r="D1087" s="30">
        <f>241507.99</f>
        <v>241507.99</v>
      </c>
    </row>
    <row r="1088" spans="1:4" ht="16.5" x14ac:dyDescent="0.25">
      <c r="A1088" s="28"/>
      <c r="B1088" s="53"/>
      <c r="C1088" s="33" t="s">
        <v>922</v>
      </c>
      <c r="D1088" s="30"/>
    </row>
    <row r="1089" spans="1:4" ht="16.5" x14ac:dyDescent="0.25">
      <c r="A1089" s="28"/>
      <c r="B1089" s="53"/>
      <c r="C1089" s="33" t="s">
        <v>923</v>
      </c>
      <c r="D1089" s="30"/>
    </row>
    <row r="1090" spans="1:4" ht="16.5" x14ac:dyDescent="0.25">
      <c r="A1090" s="28"/>
      <c r="B1090" s="53"/>
      <c r="C1090" s="33" t="s">
        <v>924</v>
      </c>
      <c r="D1090" s="30"/>
    </row>
    <row r="1091" spans="1:4" ht="16.5" x14ac:dyDescent="0.25">
      <c r="A1091" s="28"/>
      <c r="B1091" s="53"/>
      <c r="C1091" s="33" t="s">
        <v>925</v>
      </c>
      <c r="D1091" s="30"/>
    </row>
    <row r="1092" spans="1:4" ht="33" x14ac:dyDescent="0.25">
      <c r="A1092" s="28">
        <v>121</v>
      </c>
      <c r="B1092" s="53"/>
      <c r="C1092" s="29" t="s">
        <v>926</v>
      </c>
      <c r="D1092" s="30">
        <f>294894.97</f>
        <v>294894.96999999997</v>
      </c>
    </row>
    <row r="1093" spans="1:4" ht="16.5" x14ac:dyDescent="0.25">
      <c r="A1093" s="28"/>
      <c r="B1093" s="53"/>
      <c r="C1093" s="33" t="s">
        <v>927</v>
      </c>
      <c r="D1093" s="30"/>
    </row>
    <row r="1094" spans="1:4" ht="16.5" x14ac:dyDescent="0.25">
      <c r="A1094" s="28"/>
      <c r="B1094" s="53"/>
      <c r="C1094" s="33" t="s">
        <v>512</v>
      </c>
      <c r="D1094" s="30"/>
    </row>
    <row r="1095" spans="1:4" ht="49.5" x14ac:dyDescent="0.25">
      <c r="A1095" s="28">
        <v>122</v>
      </c>
      <c r="B1095" s="53"/>
      <c r="C1095" s="29" t="s">
        <v>928</v>
      </c>
      <c r="D1095" s="30">
        <f>531109.34</f>
        <v>531109.34</v>
      </c>
    </row>
    <row r="1096" spans="1:4" ht="16.5" x14ac:dyDescent="0.25">
      <c r="A1096" s="28"/>
      <c r="B1096" s="53"/>
      <c r="C1096" s="33" t="s">
        <v>929</v>
      </c>
      <c r="D1096" s="30"/>
    </row>
    <row r="1097" spans="1:4" ht="16.5" x14ac:dyDescent="0.25">
      <c r="A1097" s="28"/>
      <c r="B1097" s="53"/>
      <c r="C1097" s="33" t="s">
        <v>930</v>
      </c>
      <c r="D1097" s="30"/>
    </row>
    <row r="1098" spans="1:4" ht="16.5" x14ac:dyDescent="0.25">
      <c r="A1098" s="28"/>
      <c r="B1098" s="53"/>
      <c r="C1098" s="33" t="s">
        <v>931</v>
      </c>
      <c r="D1098" s="30"/>
    </row>
    <row r="1099" spans="1:4" ht="16.5" x14ac:dyDescent="0.25">
      <c r="A1099" s="28"/>
      <c r="B1099" s="53"/>
      <c r="C1099" s="33" t="s">
        <v>932</v>
      </c>
      <c r="D1099" s="30"/>
    </row>
    <row r="1100" spans="1:4" ht="16.5" x14ac:dyDescent="0.25">
      <c r="A1100" s="28"/>
      <c r="B1100" s="53"/>
      <c r="C1100" s="33" t="s">
        <v>933</v>
      </c>
      <c r="D1100" s="30"/>
    </row>
    <row r="1101" spans="1:4" ht="16.5" x14ac:dyDescent="0.25">
      <c r="A1101" s="28"/>
      <c r="B1101" s="53"/>
      <c r="C1101" s="33" t="s">
        <v>934</v>
      </c>
      <c r="D1101" s="30"/>
    </row>
    <row r="1102" spans="1:4" ht="16.5" x14ac:dyDescent="0.25">
      <c r="A1102" s="28"/>
      <c r="B1102" s="53"/>
      <c r="C1102" s="33" t="s">
        <v>935</v>
      </c>
      <c r="D1102" s="30"/>
    </row>
    <row r="1103" spans="1:4" ht="33" x14ac:dyDescent="0.25">
      <c r="A1103" s="28">
        <v>123</v>
      </c>
      <c r="B1103" s="53"/>
      <c r="C1103" s="29" t="s">
        <v>936</v>
      </c>
      <c r="D1103" s="30">
        <f>1377405.35</f>
        <v>1377405.35</v>
      </c>
    </row>
    <row r="1104" spans="1:4" ht="16.5" x14ac:dyDescent="0.25">
      <c r="A1104" s="28"/>
      <c r="B1104" s="53"/>
      <c r="C1104" s="33" t="s">
        <v>937</v>
      </c>
      <c r="D1104" s="30"/>
    </row>
    <row r="1105" spans="1:4" ht="16.5" x14ac:dyDescent="0.25">
      <c r="A1105" s="28"/>
      <c r="B1105" s="53"/>
      <c r="C1105" s="33" t="s">
        <v>938</v>
      </c>
      <c r="D1105" s="30"/>
    </row>
    <row r="1106" spans="1:4" ht="16.5" x14ac:dyDescent="0.25">
      <c r="A1106" s="28"/>
      <c r="B1106" s="53"/>
      <c r="C1106" s="33" t="s">
        <v>939</v>
      </c>
      <c r="D1106" s="30"/>
    </row>
    <row r="1107" spans="1:4" ht="16.5" x14ac:dyDescent="0.25">
      <c r="A1107" s="28"/>
      <c r="B1107" s="53"/>
      <c r="C1107" s="33" t="s">
        <v>940</v>
      </c>
      <c r="D1107" s="30"/>
    </row>
    <row r="1108" spans="1:4" ht="16.5" x14ac:dyDescent="0.25">
      <c r="A1108" s="28"/>
      <c r="B1108" s="53"/>
      <c r="C1108" s="33" t="s">
        <v>941</v>
      </c>
      <c r="D1108" s="30"/>
    </row>
    <row r="1109" spans="1:4" ht="16.5" x14ac:dyDescent="0.25">
      <c r="A1109" s="28"/>
      <c r="B1109" s="53"/>
      <c r="C1109" s="33" t="s">
        <v>942</v>
      </c>
      <c r="D1109" s="30"/>
    </row>
    <row r="1110" spans="1:4" ht="16.5" x14ac:dyDescent="0.25">
      <c r="A1110" s="28"/>
      <c r="B1110" s="53"/>
      <c r="C1110" s="33" t="s">
        <v>943</v>
      </c>
      <c r="D1110" s="30"/>
    </row>
    <row r="1111" spans="1:4" ht="49.5" x14ac:dyDescent="0.25">
      <c r="A1111" s="28">
        <v>124</v>
      </c>
      <c r="B1111" s="53"/>
      <c r="C1111" s="29" t="s">
        <v>1363</v>
      </c>
      <c r="D1111" s="30">
        <f>1192741.9</f>
        <v>1192741.8999999999</v>
      </c>
    </row>
    <row r="1112" spans="1:4" ht="16.5" x14ac:dyDescent="0.25">
      <c r="A1112" s="28"/>
      <c r="B1112" s="53"/>
      <c r="C1112" s="33" t="s">
        <v>1364</v>
      </c>
      <c r="D1112" s="30"/>
    </row>
    <row r="1113" spans="1:4" ht="16.5" x14ac:dyDescent="0.25">
      <c r="A1113" s="28"/>
      <c r="B1113" s="53"/>
      <c r="C1113" s="33" t="s">
        <v>1365</v>
      </c>
      <c r="D1113" s="30"/>
    </row>
    <row r="1114" spans="1:4" ht="16.5" x14ac:dyDescent="0.25">
      <c r="A1114" s="28"/>
      <c r="B1114" s="53"/>
      <c r="C1114" s="33" t="s">
        <v>1366</v>
      </c>
      <c r="D1114" s="30"/>
    </row>
    <row r="1115" spans="1:4" ht="16.5" x14ac:dyDescent="0.25">
      <c r="A1115" s="28"/>
      <c r="B1115" s="53"/>
      <c r="C1115" s="33" t="s">
        <v>1367</v>
      </c>
      <c r="D1115" s="30"/>
    </row>
    <row r="1116" spans="1:4" ht="16.5" x14ac:dyDescent="0.25">
      <c r="A1116" s="28"/>
      <c r="B1116" s="53"/>
      <c r="C1116" s="33" t="s">
        <v>1368</v>
      </c>
      <c r="D1116" s="30"/>
    </row>
    <row r="1117" spans="1:4" ht="16.5" x14ac:dyDescent="0.25">
      <c r="A1117" s="28"/>
      <c r="B1117" s="53"/>
      <c r="C1117" s="33" t="s">
        <v>1369</v>
      </c>
      <c r="D1117" s="30"/>
    </row>
    <row r="1118" spans="1:4" ht="33" x14ac:dyDescent="0.25">
      <c r="A1118" s="28">
        <v>125</v>
      </c>
      <c r="B1118" s="53"/>
      <c r="C1118" s="29" t="s">
        <v>936</v>
      </c>
      <c r="D1118" s="30">
        <f>828035.14</f>
        <v>828035.14</v>
      </c>
    </row>
    <row r="1119" spans="1:4" ht="16.5" x14ac:dyDescent="0.25">
      <c r="A1119" s="28"/>
      <c r="B1119" s="53"/>
      <c r="C1119" s="33" t="s">
        <v>1551</v>
      </c>
      <c r="D1119" s="30"/>
    </row>
    <row r="1120" spans="1:4" ht="33" x14ac:dyDescent="0.25">
      <c r="A1120" s="28"/>
      <c r="B1120" s="53"/>
      <c r="C1120" s="33" t="s">
        <v>1552</v>
      </c>
      <c r="D1120" s="30"/>
    </row>
    <row r="1121" spans="1:4" ht="33" x14ac:dyDescent="0.25">
      <c r="A1121" s="28">
        <v>126</v>
      </c>
      <c r="B1121" s="53"/>
      <c r="C1121" s="29" t="s">
        <v>1553</v>
      </c>
      <c r="D1121" s="30">
        <f>1425611.97</f>
        <v>1425611.97</v>
      </c>
    </row>
    <row r="1122" spans="1:4" ht="16.5" x14ac:dyDescent="0.25">
      <c r="A1122" s="28"/>
      <c r="B1122" s="53"/>
      <c r="C1122" s="33" t="s">
        <v>1554</v>
      </c>
      <c r="D1122" s="30"/>
    </row>
    <row r="1123" spans="1:4" ht="16.5" x14ac:dyDescent="0.25">
      <c r="A1123" s="28"/>
      <c r="B1123" s="53"/>
      <c r="C1123" s="33" t="s">
        <v>1555</v>
      </c>
      <c r="D1123" s="30"/>
    </row>
    <row r="1124" spans="1:4" ht="16.5" x14ac:dyDescent="0.25">
      <c r="A1124" s="28"/>
      <c r="B1124" s="53"/>
      <c r="C1124" s="33" t="s">
        <v>1556</v>
      </c>
      <c r="D1124" s="30"/>
    </row>
    <row r="1125" spans="1:4" ht="16.5" x14ac:dyDescent="0.25">
      <c r="A1125" s="28"/>
      <c r="B1125" s="53"/>
      <c r="C1125" s="33" t="s">
        <v>1557</v>
      </c>
      <c r="D1125" s="30"/>
    </row>
    <row r="1126" spans="1:4" ht="16.5" x14ac:dyDescent="0.25">
      <c r="A1126" s="28"/>
      <c r="B1126" s="53"/>
      <c r="C1126" s="33" t="s">
        <v>1374</v>
      </c>
      <c r="D1126" s="30"/>
    </row>
    <row r="1127" spans="1:4" ht="16.5" x14ac:dyDescent="0.25">
      <c r="A1127" s="28"/>
      <c r="B1127" s="53"/>
      <c r="C1127" s="33" t="s">
        <v>1558</v>
      </c>
      <c r="D1127" s="30"/>
    </row>
    <row r="1128" spans="1:4" ht="33" x14ac:dyDescent="0.25">
      <c r="A1128" s="28"/>
      <c r="B1128" s="53"/>
      <c r="C1128" s="33" t="s">
        <v>1559</v>
      </c>
      <c r="D1128" s="30"/>
    </row>
    <row r="1129" spans="1:4" ht="16.5" x14ac:dyDescent="0.25">
      <c r="A1129" s="28"/>
      <c r="B1129" s="53"/>
      <c r="C1129" s="33" t="s">
        <v>1560</v>
      </c>
      <c r="D1129" s="30"/>
    </row>
    <row r="1130" spans="1:4" ht="16.5" x14ac:dyDescent="0.25">
      <c r="A1130" s="28"/>
      <c r="B1130" s="53"/>
      <c r="C1130" s="33" t="s">
        <v>973</v>
      </c>
      <c r="D1130" s="30"/>
    </row>
    <row r="1131" spans="1:4" ht="16.5" x14ac:dyDescent="0.25">
      <c r="A1131" s="28"/>
      <c r="B1131" s="53"/>
      <c r="C1131" s="33" t="s">
        <v>1561</v>
      </c>
      <c r="D1131" s="30"/>
    </row>
    <row r="1132" spans="1:4" ht="16.5" x14ac:dyDescent="0.25">
      <c r="A1132" s="28"/>
      <c r="B1132" s="53"/>
      <c r="C1132" s="33" t="s">
        <v>1562</v>
      </c>
      <c r="D1132" s="30"/>
    </row>
    <row r="1133" spans="1:4" ht="16.5" x14ac:dyDescent="0.25">
      <c r="A1133" s="28"/>
      <c r="B1133" s="53"/>
      <c r="C1133" s="33" t="s">
        <v>1563</v>
      </c>
      <c r="D1133" s="30"/>
    </row>
    <row r="1134" spans="1:4" ht="16.5" x14ac:dyDescent="0.25">
      <c r="A1134" s="28"/>
      <c r="B1134" s="53"/>
      <c r="C1134" s="33" t="s">
        <v>1564</v>
      </c>
      <c r="D1134" s="30"/>
    </row>
    <row r="1135" spans="1:4" ht="49.5" x14ac:dyDescent="0.25">
      <c r="A1135" s="28"/>
      <c r="B1135" s="53"/>
      <c r="C1135" s="33" t="s">
        <v>1565</v>
      </c>
      <c r="D1135" s="30"/>
    </row>
    <row r="1136" spans="1:4" ht="16.5" x14ac:dyDescent="0.25">
      <c r="A1136" s="28"/>
      <c r="B1136" s="53"/>
      <c r="C1136" s="33" t="s">
        <v>1566</v>
      </c>
      <c r="D1136" s="30"/>
    </row>
    <row r="1137" spans="1:4" ht="33" x14ac:dyDescent="0.25">
      <c r="A1137" s="28">
        <v>127</v>
      </c>
      <c r="B1137" s="53"/>
      <c r="C1137" s="29" t="s">
        <v>1567</v>
      </c>
      <c r="D1137" s="30">
        <f>4812606.69</f>
        <v>4812606.6900000004</v>
      </c>
    </row>
    <row r="1138" spans="1:4" ht="33" x14ac:dyDescent="0.25">
      <c r="A1138" s="28"/>
      <c r="B1138" s="53"/>
      <c r="C1138" s="33" t="s">
        <v>1568</v>
      </c>
      <c r="D1138" s="30"/>
    </row>
    <row r="1139" spans="1:4" ht="16.5" x14ac:dyDescent="0.25">
      <c r="A1139" s="28"/>
      <c r="B1139" s="53"/>
      <c r="C1139" s="33" t="s">
        <v>1569</v>
      </c>
      <c r="D1139" s="30"/>
    </row>
    <row r="1140" spans="1:4" ht="16.5" x14ac:dyDescent="0.25">
      <c r="A1140" s="28"/>
      <c r="B1140" s="53"/>
      <c r="C1140" s="33" t="s">
        <v>1572</v>
      </c>
      <c r="D1140" s="30"/>
    </row>
    <row r="1141" spans="1:4" ht="16.5" x14ac:dyDescent="0.25">
      <c r="A1141" s="28"/>
      <c r="B1141" s="53"/>
      <c r="C1141" s="33" t="s">
        <v>1570</v>
      </c>
      <c r="D1141" s="30"/>
    </row>
    <row r="1142" spans="1:4" ht="16.5" x14ac:dyDescent="0.25">
      <c r="A1142" s="28"/>
      <c r="B1142" s="53"/>
      <c r="C1142" s="33" t="s">
        <v>1571</v>
      </c>
      <c r="D1142" s="30"/>
    </row>
    <row r="1143" spans="1:4" ht="66" x14ac:dyDescent="0.25">
      <c r="A1143" s="28">
        <v>128</v>
      </c>
      <c r="B1143" s="53"/>
      <c r="C1143" s="29" t="s">
        <v>1573</v>
      </c>
      <c r="D1143" s="30">
        <f>20665585.12</f>
        <v>20665585.120000001</v>
      </c>
    </row>
    <row r="1144" spans="1:4" ht="16.5" x14ac:dyDescent="0.25">
      <c r="A1144" s="28"/>
      <c r="B1144" s="53"/>
      <c r="C1144" s="33" t="s">
        <v>1579</v>
      </c>
      <c r="D1144" s="30"/>
    </row>
    <row r="1145" spans="1:4" ht="16.5" x14ac:dyDescent="0.25">
      <c r="A1145" s="28"/>
      <c r="B1145" s="53"/>
      <c r="C1145" s="33" t="s">
        <v>1578</v>
      </c>
      <c r="D1145" s="30"/>
    </row>
    <row r="1146" spans="1:4" ht="16.5" x14ac:dyDescent="0.25">
      <c r="A1146" s="28"/>
      <c r="B1146" s="53"/>
      <c r="C1146" s="33" t="s">
        <v>1577</v>
      </c>
      <c r="D1146" s="30"/>
    </row>
    <row r="1147" spans="1:4" ht="16.5" x14ac:dyDescent="0.25">
      <c r="A1147" s="28"/>
      <c r="B1147" s="53"/>
      <c r="C1147" s="33" t="s">
        <v>1576</v>
      </c>
      <c r="D1147" s="30"/>
    </row>
    <row r="1148" spans="1:4" ht="16.5" x14ac:dyDescent="0.25">
      <c r="A1148" s="28"/>
      <c r="B1148" s="53"/>
      <c r="C1148" s="33" t="s">
        <v>1580</v>
      </c>
      <c r="D1148" s="30"/>
    </row>
    <row r="1149" spans="1:4" ht="16.5" x14ac:dyDescent="0.25">
      <c r="A1149" s="28"/>
      <c r="B1149" s="53"/>
      <c r="C1149" s="33" t="s">
        <v>1581</v>
      </c>
      <c r="D1149" s="30"/>
    </row>
    <row r="1150" spans="1:4" ht="16.5" x14ac:dyDescent="0.25">
      <c r="A1150" s="28"/>
      <c r="B1150" s="53"/>
      <c r="C1150" s="33" t="s">
        <v>1582</v>
      </c>
      <c r="D1150" s="30"/>
    </row>
    <row r="1151" spans="1:4" ht="16.5" x14ac:dyDescent="0.25">
      <c r="A1151" s="28"/>
      <c r="B1151" s="53"/>
      <c r="C1151" s="33" t="s">
        <v>1592</v>
      </c>
      <c r="D1151" s="30"/>
    </row>
    <row r="1152" spans="1:4" ht="16.5" x14ac:dyDescent="0.25">
      <c r="A1152" s="28"/>
      <c r="B1152" s="53"/>
      <c r="C1152" s="33" t="s">
        <v>1593</v>
      </c>
      <c r="D1152" s="30"/>
    </row>
    <row r="1153" spans="1:4" ht="16.5" x14ac:dyDescent="0.25">
      <c r="A1153" s="28"/>
      <c r="B1153" s="53"/>
      <c r="C1153" s="33" t="s">
        <v>1583</v>
      </c>
      <c r="D1153" s="30"/>
    </row>
    <row r="1154" spans="1:4" ht="16.5" x14ac:dyDescent="0.25">
      <c r="A1154" s="28"/>
      <c r="B1154" s="53"/>
      <c r="C1154" s="33" t="s">
        <v>1584</v>
      </c>
      <c r="D1154" s="30"/>
    </row>
    <row r="1155" spans="1:4" ht="16.5" x14ac:dyDescent="0.25">
      <c r="A1155" s="28"/>
      <c r="B1155" s="53"/>
      <c r="C1155" s="33" t="s">
        <v>1586</v>
      </c>
      <c r="D1155" s="30"/>
    </row>
    <row r="1156" spans="1:4" ht="16.5" x14ac:dyDescent="0.25">
      <c r="A1156" s="28"/>
      <c r="B1156" s="53"/>
      <c r="C1156" s="33" t="s">
        <v>1585</v>
      </c>
      <c r="D1156" s="30"/>
    </row>
    <row r="1157" spans="1:4" ht="16.5" x14ac:dyDescent="0.25">
      <c r="A1157" s="28"/>
      <c r="B1157" s="53"/>
      <c r="C1157" s="33" t="s">
        <v>1587</v>
      </c>
      <c r="D1157" s="30"/>
    </row>
    <row r="1158" spans="1:4" ht="16.5" x14ac:dyDescent="0.25">
      <c r="A1158" s="28"/>
      <c r="B1158" s="53"/>
      <c r="C1158" s="33" t="s">
        <v>1588</v>
      </c>
      <c r="D1158" s="30"/>
    </row>
    <row r="1159" spans="1:4" ht="33" x14ac:dyDescent="0.25">
      <c r="A1159" s="28"/>
      <c r="B1159" s="53"/>
      <c r="C1159" s="41" t="s">
        <v>1574</v>
      </c>
      <c r="D1159" s="30"/>
    </row>
    <row r="1160" spans="1:4" ht="16.5" x14ac:dyDescent="0.25">
      <c r="A1160" s="28"/>
      <c r="B1160" s="53"/>
      <c r="C1160" s="33" t="s">
        <v>1589</v>
      </c>
      <c r="D1160" s="30"/>
    </row>
    <row r="1161" spans="1:4" ht="16.5" x14ac:dyDescent="0.25">
      <c r="A1161" s="28"/>
      <c r="B1161" s="53"/>
      <c r="C1161" s="33" t="s">
        <v>1590</v>
      </c>
      <c r="D1161" s="30"/>
    </row>
    <row r="1162" spans="1:4" ht="16.5" x14ac:dyDescent="0.25">
      <c r="A1162" s="28"/>
      <c r="B1162" s="53"/>
      <c r="C1162" s="41" t="s">
        <v>1575</v>
      </c>
      <c r="D1162" s="30"/>
    </row>
    <row r="1163" spans="1:4" ht="16.5" x14ac:dyDescent="0.25">
      <c r="A1163" s="28"/>
      <c r="B1163" s="53"/>
      <c r="C1163" s="33" t="s">
        <v>1591</v>
      </c>
      <c r="D1163" s="30"/>
    </row>
    <row r="1164" spans="1:4" ht="49.5" x14ac:dyDescent="0.25">
      <c r="A1164" s="28">
        <v>129</v>
      </c>
      <c r="B1164" s="53"/>
      <c r="C1164" s="29" t="s">
        <v>1594</v>
      </c>
      <c r="D1164" s="30">
        <f>27720082.69</f>
        <v>27720082.690000001</v>
      </c>
    </row>
    <row r="1165" spans="1:4" ht="16.5" x14ac:dyDescent="0.25">
      <c r="A1165" s="28"/>
      <c r="B1165" s="53"/>
      <c r="C1165" s="33" t="s">
        <v>1606</v>
      </c>
      <c r="D1165" s="30"/>
    </row>
    <row r="1166" spans="1:4" ht="16.5" x14ac:dyDescent="0.25">
      <c r="A1166" s="28"/>
      <c r="B1166" s="53"/>
      <c r="C1166" s="33" t="s">
        <v>1607</v>
      </c>
      <c r="D1166" s="30"/>
    </row>
    <row r="1167" spans="1:4" ht="16.5" x14ac:dyDescent="0.25">
      <c r="A1167" s="28"/>
      <c r="B1167" s="53"/>
      <c r="C1167" s="33" t="s">
        <v>1608</v>
      </c>
      <c r="D1167" s="30"/>
    </row>
    <row r="1168" spans="1:4" ht="16.5" x14ac:dyDescent="0.25">
      <c r="A1168" s="28"/>
      <c r="B1168" s="53"/>
      <c r="C1168" s="33" t="s">
        <v>1609</v>
      </c>
      <c r="D1168" s="30"/>
    </row>
    <row r="1169" spans="1:4" ht="16.5" x14ac:dyDescent="0.25">
      <c r="A1169" s="28"/>
      <c r="B1169" s="53"/>
      <c r="C1169" s="33" t="s">
        <v>1610</v>
      </c>
      <c r="D1169" s="30"/>
    </row>
    <row r="1170" spans="1:4" ht="16.5" x14ac:dyDescent="0.25">
      <c r="A1170" s="28"/>
      <c r="B1170" s="53"/>
      <c r="C1170" s="33" t="s">
        <v>1611</v>
      </c>
      <c r="D1170" s="30"/>
    </row>
    <row r="1171" spans="1:4" ht="16.5" x14ac:dyDescent="0.25">
      <c r="A1171" s="28"/>
      <c r="B1171" s="53"/>
      <c r="C1171" s="33" t="s">
        <v>1612</v>
      </c>
      <c r="D1171" s="30"/>
    </row>
    <row r="1172" spans="1:4" ht="16.5" x14ac:dyDescent="0.25">
      <c r="A1172" s="28"/>
      <c r="B1172" s="53"/>
      <c r="C1172" s="33" t="s">
        <v>1613</v>
      </c>
      <c r="D1172" s="30"/>
    </row>
    <row r="1173" spans="1:4" ht="16.5" x14ac:dyDescent="0.25">
      <c r="A1173" s="28"/>
      <c r="B1173" s="53"/>
      <c r="C1173" s="33" t="s">
        <v>1614</v>
      </c>
      <c r="D1173" s="30"/>
    </row>
    <row r="1174" spans="1:4" ht="16.5" x14ac:dyDescent="0.25">
      <c r="A1174" s="28"/>
      <c r="B1174" s="53"/>
      <c r="C1174" s="33" t="s">
        <v>1615</v>
      </c>
      <c r="D1174" s="30"/>
    </row>
    <row r="1175" spans="1:4" ht="16.5" x14ac:dyDescent="0.25">
      <c r="A1175" s="28"/>
      <c r="B1175" s="53"/>
      <c r="C1175" s="33" t="s">
        <v>1616</v>
      </c>
      <c r="D1175" s="30"/>
    </row>
    <row r="1176" spans="1:4" ht="16.5" x14ac:dyDescent="0.25">
      <c r="A1176" s="28"/>
      <c r="B1176" s="53"/>
      <c r="C1176" s="33" t="s">
        <v>1617</v>
      </c>
      <c r="D1176" s="30"/>
    </row>
    <row r="1177" spans="1:4" ht="16.5" x14ac:dyDescent="0.25">
      <c r="A1177" s="28"/>
      <c r="B1177" s="53"/>
      <c r="C1177" s="33" t="s">
        <v>1618</v>
      </c>
      <c r="D1177" s="30"/>
    </row>
    <row r="1178" spans="1:4" ht="16.5" x14ac:dyDescent="0.25">
      <c r="A1178" s="28"/>
      <c r="B1178" s="53"/>
      <c r="C1178" s="33" t="s">
        <v>1619</v>
      </c>
      <c r="D1178" s="30"/>
    </row>
    <row r="1179" spans="1:4" ht="16.5" x14ac:dyDescent="0.25">
      <c r="A1179" s="28"/>
      <c r="B1179" s="53"/>
      <c r="C1179" s="33" t="s">
        <v>1620</v>
      </c>
      <c r="D1179" s="30"/>
    </row>
    <row r="1180" spans="1:4" ht="16.5" x14ac:dyDescent="0.25">
      <c r="A1180" s="28"/>
      <c r="B1180" s="53"/>
      <c r="C1180" s="33" t="s">
        <v>1621</v>
      </c>
      <c r="D1180" s="30"/>
    </row>
    <row r="1181" spans="1:4" ht="16.5" x14ac:dyDescent="0.25">
      <c r="A1181" s="28"/>
      <c r="B1181" s="53"/>
      <c r="C1181" s="33" t="s">
        <v>1622</v>
      </c>
      <c r="D1181" s="30"/>
    </row>
    <row r="1182" spans="1:4" ht="16.5" x14ac:dyDescent="0.25">
      <c r="A1182" s="28"/>
      <c r="B1182" s="53"/>
      <c r="C1182" s="41" t="s">
        <v>1595</v>
      </c>
      <c r="D1182" s="30"/>
    </row>
    <row r="1183" spans="1:4" ht="16.5" x14ac:dyDescent="0.25">
      <c r="A1183" s="28"/>
      <c r="B1183" s="53"/>
      <c r="C1183" s="33" t="s">
        <v>1623</v>
      </c>
      <c r="D1183" s="30"/>
    </row>
    <row r="1184" spans="1:4" ht="33" x14ac:dyDescent="0.25">
      <c r="A1184" s="28"/>
      <c r="B1184" s="53"/>
      <c r="C1184" s="41" t="s">
        <v>1596</v>
      </c>
      <c r="D1184" s="30"/>
    </row>
    <row r="1185" spans="1:4" ht="16.5" x14ac:dyDescent="0.25">
      <c r="A1185" s="28"/>
      <c r="B1185" s="53"/>
      <c r="C1185" s="33" t="s">
        <v>1624</v>
      </c>
      <c r="D1185" s="30"/>
    </row>
    <row r="1186" spans="1:4" ht="16.5" x14ac:dyDescent="0.25">
      <c r="A1186" s="28"/>
      <c r="B1186" s="53"/>
      <c r="C1186" s="33" t="s">
        <v>120</v>
      </c>
      <c r="D1186" s="30"/>
    </row>
    <row r="1187" spans="1:4" ht="16.5" x14ac:dyDescent="0.25">
      <c r="A1187" s="28"/>
      <c r="B1187" s="53"/>
      <c r="C1187" s="41" t="s">
        <v>1597</v>
      </c>
      <c r="D1187" s="30"/>
    </row>
    <row r="1188" spans="1:4" ht="16.5" x14ac:dyDescent="0.25">
      <c r="A1188" s="28"/>
      <c r="B1188" s="53"/>
      <c r="C1188" s="33" t="s">
        <v>1625</v>
      </c>
      <c r="D1188" s="30"/>
    </row>
    <row r="1189" spans="1:4" ht="16.5" x14ac:dyDescent="0.25">
      <c r="A1189" s="28"/>
      <c r="B1189" s="53"/>
      <c r="C1189" s="33" t="s">
        <v>1626</v>
      </c>
      <c r="D1189" s="30"/>
    </row>
    <row r="1190" spans="1:4" ht="16.5" x14ac:dyDescent="0.25">
      <c r="A1190" s="28"/>
      <c r="B1190" s="53"/>
      <c r="C1190" s="33" t="s">
        <v>1627</v>
      </c>
      <c r="D1190" s="30"/>
    </row>
    <row r="1191" spans="1:4" ht="33" x14ac:dyDescent="0.25">
      <c r="A1191" s="28"/>
      <c r="B1191" s="53"/>
      <c r="C1191" s="33" t="s">
        <v>1628</v>
      </c>
      <c r="D1191" s="30"/>
    </row>
    <row r="1192" spans="1:4" ht="33" x14ac:dyDescent="0.25">
      <c r="A1192" s="28"/>
      <c r="B1192" s="53"/>
      <c r="C1192" s="41" t="s">
        <v>1598</v>
      </c>
      <c r="D1192" s="30"/>
    </row>
    <row r="1193" spans="1:4" ht="16.5" x14ac:dyDescent="0.25">
      <c r="A1193" s="28"/>
      <c r="B1193" s="53"/>
      <c r="C1193" s="33" t="s">
        <v>1629</v>
      </c>
      <c r="D1193" s="30"/>
    </row>
    <row r="1194" spans="1:4" ht="16.5" x14ac:dyDescent="0.25">
      <c r="A1194" s="28"/>
      <c r="B1194" s="53"/>
      <c r="C1194" s="41" t="s">
        <v>1599</v>
      </c>
      <c r="D1194" s="30"/>
    </row>
    <row r="1195" spans="1:4" ht="16.5" x14ac:dyDescent="0.25">
      <c r="A1195" s="28"/>
      <c r="B1195" s="53"/>
      <c r="C1195" s="33" t="s">
        <v>1630</v>
      </c>
      <c r="D1195" s="30"/>
    </row>
    <row r="1196" spans="1:4" ht="16.5" x14ac:dyDescent="0.25">
      <c r="A1196" s="28"/>
      <c r="B1196" s="53"/>
      <c r="C1196" s="33" t="s">
        <v>1631</v>
      </c>
      <c r="D1196" s="30"/>
    </row>
    <row r="1197" spans="1:4" ht="16.5" x14ac:dyDescent="0.25">
      <c r="A1197" s="28"/>
      <c r="B1197" s="53"/>
      <c r="C1197" s="41" t="s">
        <v>1600</v>
      </c>
      <c r="D1197" s="30"/>
    </row>
    <row r="1198" spans="1:4" ht="16.5" x14ac:dyDescent="0.25">
      <c r="A1198" s="28"/>
      <c r="B1198" s="53"/>
      <c r="C1198" s="33" t="s">
        <v>1632</v>
      </c>
      <c r="D1198" s="30"/>
    </row>
    <row r="1199" spans="1:4" ht="16.5" x14ac:dyDescent="0.25">
      <c r="A1199" s="28"/>
      <c r="B1199" s="53"/>
      <c r="C1199" s="33" t="s">
        <v>1633</v>
      </c>
      <c r="D1199" s="30"/>
    </row>
    <row r="1200" spans="1:4" ht="16.5" x14ac:dyDescent="0.25">
      <c r="A1200" s="28"/>
      <c r="B1200" s="53"/>
      <c r="C1200" s="33" t="s">
        <v>1634</v>
      </c>
      <c r="D1200" s="30"/>
    </row>
    <row r="1201" spans="1:4" ht="16.5" x14ac:dyDescent="0.25">
      <c r="A1201" s="28"/>
      <c r="B1201" s="53"/>
      <c r="C1201" s="33" t="s">
        <v>1635</v>
      </c>
      <c r="D1201" s="30"/>
    </row>
    <row r="1202" spans="1:4" ht="16.5" x14ac:dyDescent="0.25">
      <c r="A1202" s="28"/>
      <c r="B1202" s="53"/>
      <c r="C1202" s="41" t="s">
        <v>112</v>
      </c>
      <c r="D1202" s="30"/>
    </row>
    <row r="1203" spans="1:4" ht="16.5" x14ac:dyDescent="0.25">
      <c r="A1203" s="28"/>
      <c r="B1203" s="53"/>
      <c r="C1203" s="33" t="s">
        <v>1636</v>
      </c>
      <c r="D1203" s="30"/>
    </row>
    <row r="1204" spans="1:4" ht="16.5" x14ac:dyDescent="0.25">
      <c r="A1204" s="28"/>
      <c r="B1204" s="53"/>
      <c r="C1204" s="33" t="s">
        <v>1637</v>
      </c>
      <c r="D1204" s="30"/>
    </row>
    <row r="1205" spans="1:4" ht="16.5" x14ac:dyDescent="0.25">
      <c r="A1205" s="28"/>
      <c r="B1205" s="53"/>
      <c r="C1205" s="33" t="s">
        <v>1638</v>
      </c>
      <c r="D1205" s="30"/>
    </row>
    <row r="1206" spans="1:4" ht="16.5" x14ac:dyDescent="0.25">
      <c r="A1206" s="28"/>
      <c r="B1206" s="53"/>
      <c r="C1206" s="33" t="s">
        <v>1640</v>
      </c>
      <c r="D1206" s="30"/>
    </row>
    <row r="1207" spans="1:4" ht="16.5" x14ac:dyDescent="0.25">
      <c r="A1207" s="28"/>
      <c r="B1207" s="53"/>
      <c r="C1207" s="33" t="s">
        <v>1639</v>
      </c>
      <c r="D1207" s="30"/>
    </row>
    <row r="1208" spans="1:4" ht="16.5" x14ac:dyDescent="0.25">
      <c r="A1208" s="28"/>
      <c r="B1208" s="53"/>
      <c r="C1208" s="33" t="s">
        <v>1641</v>
      </c>
      <c r="D1208" s="30"/>
    </row>
    <row r="1209" spans="1:4" ht="66" x14ac:dyDescent="0.25">
      <c r="A1209" s="28"/>
      <c r="B1209" s="53"/>
      <c r="C1209" s="33" t="s">
        <v>1642</v>
      </c>
      <c r="D1209" s="30"/>
    </row>
    <row r="1210" spans="1:4" ht="16.5" x14ac:dyDescent="0.25">
      <c r="A1210" s="28"/>
      <c r="B1210" s="53"/>
      <c r="C1210" s="33" t="s">
        <v>1643</v>
      </c>
      <c r="D1210" s="30"/>
    </row>
    <row r="1211" spans="1:4" ht="33" x14ac:dyDescent="0.25">
      <c r="A1211" s="28"/>
      <c r="B1211" s="53"/>
      <c r="C1211" s="33" t="s">
        <v>1644</v>
      </c>
      <c r="D1211" s="30"/>
    </row>
    <row r="1212" spans="1:4" ht="33" x14ac:dyDescent="0.25">
      <c r="A1212" s="28"/>
      <c r="B1212" s="53"/>
      <c r="C1212" s="33" t="s">
        <v>1645</v>
      </c>
      <c r="D1212" s="30"/>
    </row>
    <row r="1213" spans="1:4" ht="33" x14ac:dyDescent="0.25">
      <c r="A1213" s="28"/>
      <c r="B1213" s="53"/>
      <c r="C1213" s="33" t="s">
        <v>1646</v>
      </c>
      <c r="D1213" s="30"/>
    </row>
    <row r="1214" spans="1:4" ht="16.5" x14ac:dyDescent="0.25">
      <c r="A1214" s="28"/>
      <c r="B1214" s="53"/>
      <c r="C1214" s="33" t="s">
        <v>1647</v>
      </c>
      <c r="D1214" s="30"/>
    </row>
    <row r="1215" spans="1:4" ht="16.5" x14ac:dyDescent="0.25">
      <c r="A1215" s="28"/>
      <c r="B1215" s="53"/>
      <c r="C1215" s="33" t="s">
        <v>1648</v>
      </c>
      <c r="D1215" s="30"/>
    </row>
    <row r="1216" spans="1:4" ht="16.5" x14ac:dyDescent="0.25">
      <c r="A1216" s="28"/>
      <c r="B1216" s="53"/>
      <c r="C1216" s="33" t="s">
        <v>1649</v>
      </c>
      <c r="D1216" s="30"/>
    </row>
    <row r="1217" spans="1:4" ht="16.5" x14ac:dyDescent="0.25">
      <c r="A1217" s="28"/>
      <c r="B1217" s="53"/>
      <c r="C1217" s="33" t="s">
        <v>1650</v>
      </c>
      <c r="D1217" s="30"/>
    </row>
    <row r="1218" spans="1:4" ht="16.5" x14ac:dyDescent="0.25">
      <c r="A1218" s="28"/>
      <c r="B1218" s="53"/>
      <c r="C1218" s="33" t="s">
        <v>1651</v>
      </c>
      <c r="D1218" s="30"/>
    </row>
    <row r="1219" spans="1:4" ht="16.5" x14ac:dyDescent="0.25">
      <c r="A1219" s="28"/>
      <c r="B1219" s="53"/>
      <c r="C1219" s="33" t="s">
        <v>1652</v>
      </c>
      <c r="D1219" s="30"/>
    </row>
    <row r="1220" spans="1:4" ht="33" x14ac:dyDescent="0.25">
      <c r="A1220" s="28"/>
      <c r="B1220" s="53"/>
      <c r="C1220" s="33" t="s">
        <v>1653</v>
      </c>
      <c r="D1220" s="30"/>
    </row>
    <row r="1221" spans="1:4" ht="49.5" x14ac:dyDescent="0.25">
      <c r="A1221" s="28"/>
      <c r="B1221" s="53"/>
      <c r="C1221" s="33" t="s">
        <v>1654</v>
      </c>
      <c r="D1221" s="30"/>
    </row>
    <row r="1222" spans="1:4" ht="16.5" x14ac:dyDescent="0.25">
      <c r="A1222" s="28"/>
      <c r="B1222" s="53"/>
      <c r="C1222" s="33" t="s">
        <v>1655</v>
      </c>
      <c r="D1222" s="30"/>
    </row>
    <row r="1223" spans="1:4" ht="16.5" x14ac:dyDescent="0.25">
      <c r="A1223" s="28"/>
      <c r="B1223" s="53"/>
      <c r="C1223" s="41" t="s">
        <v>1601</v>
      </c>
      <c r="D1223" s="30"/>
    </row>
    <row r="1224" spans="1:4" ht="33" x14ac:dyDescent="0.25">
      <c r="A1224" s="28"/>
      <c r="B1224" s="53"/>
      <c r="C1224" s="33" t="s">
        <v>1656</v>
      </c>
      <c r="D1224" s="30"/>
    </row>
    <row r="1225" spans="1:4" ht="33" x14ac:dyDescent="0.25">
      <c r="A1225" s="28"/>
      <c r="B1225" s="53"/>
      <c r="C1225" s="33" t="s">
        <v>1657</v>
      </c>
      <c r="D1225" s="30"/>
    </row>
    <row r="1226" spans="1:4" ht="16.5" x14ac:dyDescent="0.25">
      <c r="A1226" s="28"/>
      <c r="B1226" s="53"/>
      <c r="C1226" s="33" t="s">
        <v>1658</v>
      </c>
      <c r="D1226" s="30"/>
    </row>
    <row r="1227" spans="1:4" ht="16.5" x14ac:dyDescent="0.25">
      <c r="A1227" s="28"/>
      <c r="B1227" s="53"/>
      <c r="C1227" s="33" t="s">
        <v>1659</v>
      </c>
      <c r="D1227" s="30"/>
    </row>
    <row r="1228" spans="1:4" ht="16.5" x14ac:dyDescent="0.25">
      <c r="A1228" s="28"/>
      <c r="B1228" s="53"/>
      <c r="C1228" s="33" t="s">
        <v>1660</v>
      </c>
      <c r="D1228" s="30"/>
    </row>
    <row r="1229" spans="1:4" ht="16.5" x14ac:dyDescent="0.25">
      <c r="A1229" s="28"/>
      <c r="B1229" s="53"/>
      <c r="C1229" s="33" t="s">
        <v>1661</v>
      </c>
      <c r="D1229" s="30"/>
    </row>
    <row r="1230" spans="1:4" ht="33" x14ac:dyDescent="0.25">
      <c r="A1230" s="28"/>
      <c r="B1230" s="53"/>
      <c r="C1230" s="33" t="s">
        <v>1662</v>
      </c>
      <c r="D1230" s="30"/>
    </row>
    <row r="1231" spans="1:4" ht="16.5" x14ac:dyDescent="0.25">
      <c r="A1231" s="28"/>
      <c r="B1231" s="53"/>
      <c r="C1231" s="33" t="s">
        <v>1663</v>
      </c>
      <c r="D1231" s="30"/>
    </row>
    <row r="1232" spans="1:4" ht="16.5" x14ac:dyDescent="0.25">
      <c r="A1232" s="28"/>
      <c r="B1232" s="53"/>
      <c r="C1232" s="33" t="s">
        <v>1664</v>
      </c>
      <c r="D1232" s="30"/>
    </row>
    <row r="1233" spans="1:4" ht="16.5" x14ac:dyDescent="0.25">
      <c r="A1233" s="28"/>
      <c r="B1233" s="53"/>
      <c r="C1233" s="33" t="s">
        <v>1665</v>
      </c>
      <c r="D1233" s="30"/>
    </row>
    <row r="1234" spans="1:4" ht="16.5" x14ac:dyDescent="0.25">
      <c r="A1234" s="28"/>
      <c r="B1234" s="53"/>
      <c r="C1234" s="33" t="s">
        <v>1666</v>
      </c>
      <c r="D1234" s="30"/>
    </row>
    <row r="1235" spans="1:4" ht="16.5" x14ac:dyDescent="0.25">
      <c r="A1235" s="28"/>
      <c r="B1235" s="53"/>
      <c r="C1235" s="41" t="s">
        <v>1602</v>
      </c>
      <c r="D1235" s="30"/>
    </row>
    <row r="1236" spans="1:4" ht="16.5" x14ac:dyDescent="0.25">
      <c r="A1236" s="28"/>
      <c r="B1236" s="53"/>
      <c r="C1236" s="33" t="s">
        <v>1667</v>
      </c>
      <c r="D1236" s="30"/>
    </row>
    <row r="1237" spans="1:4" ht="16.5" x14ac:dyDescent="0.25">
      <c r="A1237" s="28"/>
      <c r="B1237" s="53"/>
      <c r="C1237" s="33" t="s">
        <v>1668</v>
      </c>
      <c r="D1237" s="30"/>
    </row>
    <row r="1238" spans="1:4" ht="16.5" x14ac:dyDescent="0.25">
      <c r="A1238" s="28"/>
      <c r="B1238" s="53"/>
      <c r="C1238" s="33" t="s">
        <v>1669</v>
      </c>
      <c r="D1238" s="30"/>
    </row>
    <row r="1239" spans="1:4" ht="16.5" x14ac:dyDescent="0.25">
      <c r="A1239" s="28"/>
      <c r="B1239" s="53"/>
      <c r="C1239" s="33" t="s">
        <v>1670</v>
      </c>
      <c r="D1239" s="30"/>
    </row>
    <row r="1240" spans="1:4" ht="33" x14ac:dyDescent="0.25">
      <c r="A1240" s="28"/>
      <c r="B1240" s="53"/>
      <c r="C1240" s="33" t="s">
        <v>1671</v>
      </c>
      <c r="D1240" s="30"/>
    </row>
    <row r="1241" spans="1:4" ht="33" x14ac:dyDescent="0.25">
      <c r="A1241" s="28"/>
      <c r="B1241" s="53"/>
      <c r="C1241" s="33" t="s">
        <v>1672</v>
      </c>
      <c r="D1241" s="30"/>
    </row>
    <row r="1242" spans="1:4" ht="33" x14ac:dyDescent="0.25">
      <c r="A1242" s="28"/>
      <c r="B1242" s="53"/>
      <c r="C1242" s="33" t="s">
        <v>1673</v>
      </c>
      <c r="D1242" s="30"/>
    </row>
    <row r="1243" spans="1:4" ht="16.5" x14ac:dyDescent="0.25">
      <c r="A1243" s="28"/>
      <c r="B1243" s="53"/>
      <c r="C1243" s="41" t="s">
        <v>1603</v>
      </c>
      <c r="D1243" s="30"/>
    </row>
    <row r="1244" spans="1:4" ht="33" x14ac:dyDescent="0.25">
      <c r="A1244" s="28"/>
      <c r="B1244" s="53"/>
      <c r="C1244" s="33" t="s">
        <v>1674</v>
      </c>
      <c r="D1244" s="30"/>
    </row>
    <row r="1245" spans="1:4" ht="16.5" x14ac:dyDescent="0.25">
      <c r="A1245" s="28"/>
      <c r="B1245" s="53"/>
      <c r="C1245" s="33" t="s">
        <v>1675</v>
      </c>
      <c r="D1245" s="30"/>
    </row>
    <row r="1246" spans="1:4" ht="33" x14ac:dyDescent="0.25">
      <c r="A1246" s="28"/>
      <c r="B1246" s="53"/>
      <c r="C1246" s="33" t="s">
        <v>1676</v>
      </c>
      <c r="D1246" s="30"/>
    </row>
    <row r="1247" spans="1:4" ht="16.5" x14ac:dyDescent="0.25">
      <c r="A1247" s="28"/>
      <c r="B1247" s="53"/>
      <c r="C1247" s="33" t="s">
        <v>1677</v>
      </c>
      <c r="D1247" s="30"/>
    </row>
    <row r="1248" spans="1:4" ht="16.5" x14ac:dyDescent="0.25">
      <c r="A1248" s="28"/>
      <c r="B1248" s="53"/>
      <c r="C1248" s="33" t="s">
        <v>1678</v>
      </c>
      <c r="D1248" s="30"/>
    </row>
    <row r="1249" spans="1:4" ht="16.5" x14ac:dyDescent="0.25">
      <c r="A1249" s="28"/>
      <c r="B1249" s="53"/>
      <c r="C1249" s="33" t="s">
        <v>1679</v>
      </c>
      <c r="D1249" s="30"/>
    </row>
    <row r="1250" spans="1:4" ht="33" x14ac:dyDescent="0.25">
      <c r="A1250" s="28"/>
      <c r="B1250" s="53"/>
      <c r="C1250" s="33" t="s">
        <v>1680</v>
      </c>
      <c r="D1250" s="30"/>
    </row>
    <row r="1251" spans="1:4" ht="33" x14ac:dyDescent="0.25">
      <c r="A1251" s="28"/>
      <c r="B1251" s="53"/>
      <c r="C1251" s="41" t="s">
        <v>1604</v>
      </c>
      <c r="D1251" s="30"/>
    </row>
    <row r="1252" spans="1:4" ht="16.5" x14ac:dyDescent="0.25">
      <c r="A1252" s="28"/>
      <c r="B1252" s="53"/>
      <c r="C1252" s="33" t="s">
        <v>1681</v>
      </c>
      <c r="D1252" s="30"/>
    </row>
    <row r="1253" spans="1:4" ht="16.5" x14ac:dyDescent="0.25">
      <c r="A1253" s="28"/>
      <c r="B1253" s="53"/>
      <c r="C1253" s="33" t="s">
        <v>1682</v>
      </c>
      <c r="D1253" s="30"/>
    </row>
    <row r="1254" spans="1:4" ht="16.5" x14ac:dyDescent="0.25">
      <c r="A1254" s="28"/>
      <c r="B1254" s="53"/>
      <c r="C1254" s="33" t="s">
        <v>1683</v>
      </c>
      <c r="D1254" s="30"/>
    </row>
    <row r="1255" spans="1:4" ht="33" x14ac:dyDescent="0.25">
      <c r="A1255" s="28"/>
      <c r="B1255" s="53"/>
      <c r="C1255" s="33" t="s">
        <v>1684</v>
      </c>
      <c r="D1255" s="30"/>
    </row>
    <row r="1256" spans="1:4" ht="33" x14ac:dyDescent="0.25">
      <c r="A1256" s="28"/>
      <c r="B1256" s="53"/>
      <c r="C1256" s="33" t="s">
        <v>1685</v>
      </c>
      <c r="D1256" s="30"/>
    </row>
    <row r="1257" spans="1:4" ht="33" x14ac:dyDescent="0.25">
      <c r="A1257" s="28"/>
      <c r="B1257" s="53"/>
      <c r="C1257" s="33" t="s">
        <v>1686</v>
      </c>
      <c r="D1257" s="30"/>
    </row>
    <row r="1258" spans="1:4" ht="33" x14ac:dyDescent="0.25">
      <c r="A1258" s="28"/>
      <c r="B1258" s="53"/>
      <c r="C1258" s="33" t="s">
        <v>1687</v>
      </c>
      <c r="D1258" s="30"/>
    </row>
    <row r="1259" spans="1:4" ht="33" x14ac:dyDescent="0.25">
      <c r="A1259" s="28"/>
      <c r="B1259" s="53"/>
      <c r="C1259" s="33" t="s">
        <v>1688</v>
      </c>
      <c r="D1259" s="30"/>
    </row>
    <row r="1260" spans="1:4" ht="33" x14ac:dyDescent="0.25">
      <c r="A1260" s="28"/>
      <c r="B1260" s="53"/>
      <c r="C1260" s="33" t="s">
        <v>1689</v>
      </c>
      <c r="D1260" s="30"/>
    </row>
    <row r="1261" spans="1:4" ht="16.5" x14ac:dyDescent="0.25">
      <c r="A1261" s="28"/>
      <c r="B1261" s="53"/>
      <c r="C1261" s="41" t="s">
        <v>1605</v>
      </c>
      <c r="D1261" s="30"/>
    </row>
    <row r="1262" spans="1:4" ht="16.5" x14ac:dyDescent="0.25">
      <c r="A1262" s="28"/>
      <c r="B1262" s="53"/>
      <c r="C1262" s="33" t="s">
        <v>1690</v>
      </c>
      <c r="D1262" s="30"/>
    </row>
    <row r="1263" spans="1:4" ht="16.5" x14ac:dyDescent="0.25">
      <c r="A1263" s="28"/>
      <c r="B1263" s="53"/>
      <c r="C1263" s="33" t="s">
        <v>1691</v>
      </c>
      <c r="D1263" s="30"/>
    </row>
    <row r="1264" spans="1:4" ht="33" x14ac:dyDescent="0.25">
      <c r="A1264" s="28"/>
      <c r="B1264" s="53"/>
      <c r="C1264" s="33" t="s">
        <v>1692</v>
      </c>
      <c r="D1264" s="30"/>
    </row>
    <row r="1265" spans="1:4" ht="49.5" x14ac:dyDescent="0.25">
      <c r="A1265" s="28">
        <v>130</v>
      </c>
      <c r="B1265" s="53"/>
      <c r="C1265" s="29" t="s">
        <v>1693</v>
      </c>
      <c r="D1265" s="30">
        <f>1921571.28</f>
        <v>1921571.28</v>
      </c>
    </row>
    <row r="1266" spans="1:4" ht="16.5" x14ac:dyDescent="0.25">
      <c r="A1266" s="28"/>
      <c r="B1266" s="53"/>
      <c r="C1266" s="33" t="s">
        <v>1696</v>
      </c>
      <c r="D1266" s="30"/>
    </row>
    <row r="1267" spans="1:4" ht="16.5" x14ac:dyDescent="0.25">
      <c r="A1267" s="28"/>
      <c r="B1267" s="53"/>
      <c r="C1267" s="33" t="s">
        <v>1697</v>
      </c>
      <c r="D1267" s="30"/>
    </row>
    <row r="1268" spans="1:4" ht="16.5" x14ac:dyDescent="0.25">
      <c r="A1268" s="28"/>
      <c r="B1268" s="53"/>
      <c r="C1268" s="33" t="s">
        <v>1698</v>
      </c>
      <c r="D1268" s="30"/>
    </row>
    <row r="1269" spans="1:4" ht="16.5" x14ac:dyDescent="0.25">
      <c r="A1269" s="28"/>
      <c r="B1269" s="53"/>
      <c r="C1269" s="41" t="s">
        <v>1694</v>
      </c>
      <c r="D1269" s="30"/>
    </row>
    <row r="1270" spans="1:4" ht="16.5" x14ac:dyDescent="0.25">
      <c r="A1270" s="28"/>
      <c r="B1270" s="53"/>
      <c r="C1270" s="33" t="s">
        <v>1699</v>
      </c>
      <c r="D1270" s="30"/>
    </row>
    <row r="1271" spans="1:4" ht="16.5" x14ac:dyDescent="0.25">
      <c r="A1271" s="28"/>
      <c r="B1271" s="53"/>
      <c r="C1271" s="33" t="s">
        <v>1700</v>
      </c>
      <c r="D1271" s="30"/>
    </row>
    <row r="1272" spans="1:4" ht="16.5" x14ac:dyDescent="0.25">
      <c r="A1272" s="28"/>
      <c r="B1272" s="53"/>
      <c r="C1272" s="33" t="s">
        <v>1701</v>
      </c>
      <c r="D1272" s="30"/>
    </row>
    <row r="1273" spans="1:4" ht="33" x14ac:dyDescent="0.25">
      <c r="A1273" s="28"/>
      <c r="B1273" s="53"/>
      <c r="C1273" s="33" t="s">
        <v>1702</v>
      </c>
      <c r="D1273" s="30"/>
    </row>
    <row r="1274" spans="1:4" ht="33" x14ac:dyDescent="0.25">
      <c r="A1274" s="28"/>
      <c r="B1274" s="53"/>
      <c r="C1274" s="33" t="s">
        <v>1703</v>
      </c>
      <c r="D1274" s="30"/>
    </row>
    <row r="1275" spans="1:4" ht="16.5" x14ac:dyDescent="0.25">
      <c r="A1275" s="28"/>
      <c r="B1275" s="53"/>
      <c r="C1275" s="33" t="s">
        <v>1704</v>
      </c>
      <c r="D1275" s="30"/>
    </row>
    <row r="1276" spans="1:4" ht="16.5" x14ac:dyDescent="0.25">
      <c r="A1276" s="28"/>
      <c r="B1276" s="53"/>
      <c r="C1276" s="33" t="s">
        <v>1705</v>
      </c>
      <c r="D1276" s="30"/>
    </row>
    <row r="1277" spans="1:4" ht="16.5" x14ac:dyDescent="0.25">
      <c r="A1277" s="28"/>
      <c r="B1277" s="53"/>
      <c r="C1277" s="33" t="s">
        <v>1706</v>
      </c>
      <c r="D1277" s="30"/>
    </row>
    <row r="1278" spans="1:4" ht="16.5" x14ac:dyDescent="0.25">
      <c r="A1278" s="28"/>
      <c r="B1278" s="53"/>
      <c r="C1278" s="33" t="s">
        <v>1707</v>
      </c>
      <c r="D1278" s="30"/>
    </row>
    <row r="1279" spans="1:4" ht="16.5" x14ac:dyDescent="0.25">
      <c r="A1279" s="28"/>
      <c r="B1279" s="53"/>
      <c r="C1279" s="33" t="s">
        <v>1708</v>
      </c>
      <c r="D1279" s="30"/>
    </row>
    <row r="1280" spans="1:4" ht="16.5" x14ac:dyDescent="0.25">
      <c r="A1280" s="28"/>
      <c r="B1280" s="53"/>
      <c r="C1280" s="41" t="s">
        <v>1695</v>
      </c>
      <c r="D1280" s="30"/>
    </row>
    <row r="1281" spans="1:4" ht="16.5" x14ac:dyDescent="0.25">
      <c r="A1281" s="28"/>
      <c r="B1281" s="53"/>
      <c r="C1281" s="33" t="s">
        <v>1709</v>
      </c>
      <c r="D1281" s="30"/>
    </row>
    <row r="1282" spans="1:4" ht="16.5" x14ac:dyDescent="0.25">
      <c r="A1282" s="28"/>
      <c r="B1282" s="53"/>
      <c r="C1282" s="33" t="s">
        <v>1710</v>
      </c>
      <c r="D1282" s="30"/>
    </row>
    <row r="1283" spans="1:4" ht="16.5" x14ac:dyDescent="0.25">
      <c r="A1283" s="28"/>
      <c r="B1283" s="53"/>
      <c r="C1283" s="33" t="s">
        <v>1711</v>
      </c>
      <c r="D1283" s="30"/>
    </row>
    <row r="1284" spans="1:4" ht="16.5" x14ac:dyDescent="0.25">
      <c r="A1284" s="28"/>
      <c r="B1284" s="53"/>
      <c r="C1284" s="33" t="s">
        <v>1712</v>
      </c>
      <c r="D1284" s="30"/>
    </row>
    <row r="1285" spans="1:4" ht="16.5" x14ac:dyDescent="0.25">
      <c r="A1285" s="28"/>
      <c r="B1285" s="53"/>
      <c r="C1285" s="33" t="s">
        <v>1713</v>
      </c>
      <c r="D1285" s="30"/>
    </row>
    <row r="1286" spans="1:4" ht="16.5" x14ac:dyDescent="0.25">
      <c r="A1286" s="28"/>
      <c r="B1286" s="53"/>
      <c r="C1286" s="33" t="s">
        <v>1714</v>
      </c>
      <c r="D1286" s="30"/>
    </row>
    <row r="1287" spans="1:4" ht="16.5" x14ac:dyDescent="0.25">
      <c r="A1287" s="28"/>
      <c r="B1287" s="53"/>
      <c r="C1287" s="33" t="s">
        <v>1700</v>
      </c>
      <c r="D1287" s="30"/>
    </row>
    <row r="1288" spans="1:4" ht="16.5" x14ac:dyDescent="0.25">
      <c r="A1288" s="28"/>
      <c r="B1288" s="53"/>
      <c r="C1288" s="33" t="s">
        <v>1715</v>
      </c>
      <c r="D1288" s="30"/>
    </row>
    <row r="1289" spans="1:4" ht="16.5" x14ac:dyDescent="0.25">
      <c r="A1289" s="28"/>
      <c r="B1289" s="53"/>
      <c r="C1289" s="33" t="s">
        <v>1716</v>
      </c>
      <c r="D1289" s="30"/>
    </row>
    <row r="1290" spans="1:4" ht="16.5" x14ac:dyDescent="0.25">
      <c r="A1290" s="28"/>
      <c r="B1290" s="53"/>
      <c r="C1290" s="33" t="s">
        <v>1717</v>
      </c>
      <c r="D1290" s="30"/>
    </row>
    <row r="1291" spans="1:4" ht="16.5" x14ac:dyDescent="0.25">
      <c r="A1291" s="28"/>
      <c r="B1291" s="53"/>
      <c r="C1291" s="33" t="s">
        <v>1718</v>
      </c>
      <c r="D1291" s="30"/>
    </row>
    <row r="1292" spans="1:4" ht="16.5" x14ac:dyDescent="0.25">
      <c r="A1292" s="28"/>
      <c r="B1292" s="53"/>
      <c r="C1292" s="33" t="s">
        <v>1719</v>
      </c>
      <c r="D1292" s="30"/>
    </row>
    <row r="1293" spans="1:4" ht="33" x14ac:dyDescent="0.25">
      <c r="A1293" s="62">
        <v>131</v>
      </c>
      <c r="B1293" s="53"/>
      <c r="C1293" s="29" t="s">
        <v>2039</v>
      </c>
      <c r="D1293" s="30">
        <v>1148068.17</v>
      </c>
    </row>
    <row r="1294" spans="1:4" ht="16.5" x14ac:dyDescent="0.25">
      <c r="A1294" s="63"/>
      <c r="B1294" s="53"/>
      <c r="C1294" s="33" t="s">
        <v>2040</v>
      </c>
      <c r="D1294" s="30"/>
    </row>
    <row r="1295" spans="1:4" ht="16.5" x14ac:dyDescent="0.25">
      <c r="A1295" s="63"/>
      <c r="B1295" s="53"/>
      <c r="C1295" s="33" t="s">
        <v>2041</v>
      </c>
      <c r="D1295" s="30"/>
    </row>
    <row r="1296" spans="1:4" ht="16.5" x14ac:dyDescent="0.25">
      <c r="A1296" s="63"/>
      <c r="B1296" s="53"/>
      <c r="C1296" s="33" t="s">
        <v>2042</v>
      </c>
      <c r="D1296" s="30"/>
    </row>
    <row r="1297" spans="1:4" ht="16.5" x14ac:dyDescent="0.25">
      <c r="A1297" s="63"/>
      <c r="B1297" s="53"/>
      <c r="C1297" s="33" t="s">
        <v>2043</v>
      </c>
      <c r="D1297" s="30"/>
    </row>
    <row r="1298" spans="1:4" ht="16.5" x14ac:dyDescent="0.25">
      <c r="A1298" s="63"/>
      <c r="B1298" s="53"/>
      <c r="C1298" s="33" t="s">
        <v>2044</v>
      </c>
      <c r="D1298" s="30"/>
    </row>
    <row r="1299" spans="1:4" ht="16.5" x14ac:dyDescent="0.25">
      <c r="A1299" s="63"/>
      <c r="B1299" s="53"/>
      <c r="C1299" s="33" t="s">
        <v>2045</v>
      </c>
      <c r="D1299" s="30"/>
    </row>
    <row r="1300" spans="1:4" ht="16.5" x14ac:dyDescent="0.25">
      <c r="A1300" s="63"/>
      <c r="B1300" s="53"/>
      <c r="C1300" s="33" t="s">
        <v>2046</v>
      </c>
      <c r="D1300" s="30"/>
    </row>
    <row r="1301" spans="1:4" ht="16.5" x14ac:dyDescent="0.25">
      <c r="A1301" s="63"/>
      <c r="B1301" s="53"/>
      <c r="C1301" s="33" t="s">
        <v>2047</v>
      </c>
      <c r="D1301" s="30"/>
    </row>
    <row r="1302" spans="1:4" ht="16.5" x14ac:dyDescent="0.25">
      <c r="A1302" s="63"/>
      <c r="B1302" s="53"/>
      <c r="C1302" s="33" t="s">
        <v>2048</v>
      </c>
      <c r="D1302" s="30"/>
    </row>
    <row r="1303" spans="1:4" ht="16.5" x14ac:dyDescent="0.25">
      <c r="A1303" s="63"/>
      <c r="B1303" s="53"/>
      <c r="C1303" s="33" t="s">
        <v>2049</v>
      </c>
      <c r="D1303" s="30"/>
    </row>
    <row r="1304" spans="1:4" ht="16.5" x14ac:dyDescent="0.25">
      <c r="A1304" s="63"/>
      <c r="B1304" s="53"/>
      <c r="C1304" s="33" t="s">
        <v>2050</v>
      </c>
      <c r="D1304" s="30"/>
    </row>
    <row r="1305" spans="1:4" ht="16.5" x14ac:dyDescent="0.25">
      <c r="A1305" s="64"/>
      <c r="B1305" s="53"/>
      <c r="C1305" s="33" t="s">
        <v>377</v>
      </c>
      <c r="D1305" s="30"/>
    </row>
    <row r="1306" spans="1:4" ht="33" x14ac:dyDescent="0.25">
      <c r="A1306" s="62">
        <v>132</v>
      </c>
      <c r="B1306" s="53"/>
      <c r="C1306" s="29" t="s">
        <v>2051</v>
      </c>
      <c r="D1306" s="30">
        <v>1022009.9</v>
      </c>
    </row>
    <row r="1307" spans="1:4" ht="16.5" x14ac:dyDescent="0.25">
      <c r="A1307" s="63"/>
      <c r="B1307" s="53"/>
      <c r="C1307" s="33" t="s">
        <v>2052</v>
      </c>
      <c r="D1307" s="30"/>
    </row>
    <row r="1308" spans="1:4" ht="16.5" x14ac:dyDescent="0.25">
      <c r="A1308" s="63"/>
      <c r="B1308" s="53"/>
      <c r="C1308" s="33" t="s">
        <v>2053</v>
      </c>
      <c r="D1308" s="30"/>
    </row>
    <row r="1309" spans="1:4" ht="16.5" x14ac:dyDescent="0.25">
      <c r="A1309" s="63"/>
      <c r="B1309" s="53"/>
      <c r="C1309" s="33" t="s">
        <v>2054</v>
      </c>
      <c r="D1309" s="30"/>
    </row>
    <row r="1310" spans="1:4" ht="16.5" x14ac:dyDescent="0.25">
      <c r="A1310" s="63"/>
      <c r="B1310" s="53"/>
      <c r="C1310" s="33" t="s">
        <v>2055</v>
      </c>
      <c r="D1310" s="30"/>
    </row>
    <row r="1311" spans="1:4" ht="16.5" x14ac:dyDescent="0.25">
      <c r="A1311" s="63"/>
      <c r="B1311" s="53"/>
      <c r="C1311" s="33" t="s">
        <v>2056</v>
      </c>
      <c r="D1311" s="30"/>
    </row>
    <row r="1312" spans="1:4" ht="16.5" x14ac:dyDescent="0.25">
      <c r="A1312" s="63"/>
      <c r="B1312" s="53"/>
      <c r="C1312" s="33" t="s">
        <v>2057</v>
      </c>
      <c r="D1312" s="30"/>
    </row>
    <row r="1313" spans="1:4" ht="16.5" x14ac:dyDescent="0.25">
      <c r="A1313" s="63"/>
      <c r="B1313" s="53"/>
      <c r="C1313" s="33" t="s">
        <v>2058</v>
      </c>
      <c r="D1313" s="30"/>
    </row>
    <row r="1314" spans="1:4" ht="16.5" x14ac:dyDescent="0.25">
      <c r="A1314" s="63"/>
      <c r="B1314" s="53"/>
      <c r="C1314" s="33" t="s">
        <v>2059</v>
      </c>
      <c r="D1314" s="30"/>
    </row>
    <row r="1315" spans="1:4" ht="16.5" x14ac:dyDescent="0.25">
      <c r="A1315" s="63"/>
      <c r="B1315" s="53"/>
      <c r="C1315" s="33" t="s">
        <v>2060</v>
      </c>
      <c r="D1315" s="30"/>
    </row>
    <row r="1316" spans="1:4" ht="16.5" x14ac:dyDescent="0.25">
      <c r="A1316" s="63"/>
      <c r="B1316" s="53"/>
      <c r="C1316" s="33" t="s">
        <v>2061</v>
      </c>
      <c r="D1316" s="30"/>
    </row>
    <row r="1317" spans="1:4" ht="16.5" x14ac:dyDescent="0.25">
      <c r="A1317" s="63"/>
      <c r="B1317" s="53"/>
      <c r="C1317" s="33" t="s">
        <v>2062</v>
      </c>
      <c r="D1317" s="30"/>
    </row>
    <row r="1318" spans="1:4" ht="16.5" x14ac:dyDescent="0.25">
      <c r="A1318" s="63"/>
      <c r="B1318" s="53"/>
      <c r="C1318" s="33" t="s">
        <v>2063</v>
      </c>
      <c r="D1318" s="30"/>
    </row>
    <row r="1319" spans="1:4" ht="16.5" x14ac:dyDescent="0.25">
      <c r="A1319" s="63"/>
      <c r="B1319" s="53"/>
      <c r="C1319" s="33" t="s">
        <v>2064</v>
      </c>
      <c r="D1319" s="30"/>
    </row>
    <row r="1320" spans="1:4" ht="16.5" x14ac:dyDescent="0.25">
      <c r="A1320" s="63"/>
      <c r="B1320" s="53"/>
      <c r="C1320" s="33" t="s">
        <v>2065</v>
      </c>
      <c r="D1320" s="30"/>
    </row>
    <row r="1321" spans="1:4" ht="16.5" x14ac:dyDescent="0.25">
      <c r="A1321" s="63"/>
      <c r="B1321" s="53"/>
      <c r="C1321" s="33" t="s">
        <v>2043</v>
      </c>
      <c r="D1321" s="30"/>
    </row>
    <row r="1322" spans="1:4" ht="16.5" x14ac:dyDescent="0.25">
      <c r="A1322" s="63"/>
      <c r="B1322" s="53"/>
      <c r="C1322" s="33" t="s">
        <v>2066</v>
      </c>
      <c r="D1322" s="30"/>
    </row>
    <row r="1323" spans="1:4" ht="16.5" x14ac:dyDescent="0.25">
      <c r="A1323" s="63"/>
      <c r="B1323" s="53"/>
      <c r="C1323" s="33" t="s">
        <v>2067</v>
      </c>
      <c r="D1323" s="30"/>
    </row>
    <row r="1324" spans="1:4" ht="16.5" x14ac:dyDescent="0.25">
      <c r="A1324" s="63"/>
      <c r="B1324" s="53"/>
      <c r="C1324" s="33" t="s">
        <v>2068</v>
      </c>
      <c r="D1324" s="30"/>
    </row>
    <row r="1325" spans="1:4" ht="16.5" x14ac:dyDescent="0.25">
      <c r="A1325" s="63"/>
      <c r="B1325" s="53"/>
      <c r="C1325" s="33" t="s">
        <v>2069</v>
      </c>
      <c r="D1325" s="30"/>
    </row>
    <row r="1326" spans="1:4" ht="16.5" x14ac:dyDescent="0.25">
      <c r="A1326" s="64"/>
      <c r="B1326" s="53"/>
      <c r="C1326" s="33" t="s">
        <v>2070</v>
      </c>
      <c r="D1326" s="30"/>
    </row>
    <row r="1327" spans="1:4" ht="49.5" x14ac:dyDescent="0.25">
      <c r="A1327" s="62">
        <v>133</v>
      </c>
      <c r="B1327" s="53"/>
      <c r="C1327" s="29" t="s">
        <v>2071</v>
      </c>
      <c r="D1327" s="30">
        <v>957589.45</v>
      </c>
    </row>
    <row r="1328" spans="1:4" ht="16.5" x14ac:dyDescent="0.25">
      <c r="A1328" s="63"/>
      <c r="B1328" s="53"/>
      <c r="C1328" s="33" t="s">
        <v>2072</v>
      </c>
      <c r="D1328" s="30"/>
    </row>
    <row r="1329" spans="1:4" ht="16.5" x14ac:dyDescent="0.25">
      <c r="A1329" s="63"/>
      <c r="B1329" s="53"/>
      <c r="C1329" s="33" t="s">
        <v>2073</v>
      </c>
      <c r="D1329" s="30"/>
    </row>
    <row r="1330" spans="1:4" ht="16.5" x14ac:dyDescent="0.25">
      <c r="A1330" s="63"/>
      <c r="B1330" s="53"/>
      <c r="C1330" s="33" t="s">
        <v>2074</v>
      </c>
      <c r="D1330" s="30"/>
    </row>
    <row r="1331" spans="1:4" ht="16.5" x14ac:dyDescent="0.25">
      <c r="A1331" s="63"/>
      <c r="B1331" s="53"/>
      <c r="C1331" s="33" t="s">
        <v>2075</v>
      </c>
      <c r="D1331" s="30"/>
    </row>
    <row r="1332" spans="1:4" ht="16.5" x14ac:dyDescent="0.25">
      <c r="A1332" s="63"/>
      <c r="B1332" s="53"/>
      <c r="C1332" s="33" t="s">
        <v>2076</v>
      </c>
      <c r="D1332" s="30"/>
    </row>
    <row r="1333" spans="1:4" ht="16.5" x14ac:dyDescent="0.25">
      <c r="A1333" s="63"/>
      <c r="B1333" s="53"/>
      <c r="C1333" s="33" t="s">
        <v>2077</v>
      </c>
      <c r="D1333" s="30"/>
    </row>
    <row r="1334" spans="1:4" ht="16.5" x14ac:dyDescent="0.25">
      <c r="A1334" s="63"/>
      <c r="B1334" s="53"/>
      <c r="C1334" s="33" t="s">
        <v>2078</v>
      </c>
      <c r="D1334" s="30"/>
    </row>
    <row r="1335" spans="1:4" ht="16.5" x14ac:dyDescent="0.25">
      <c r="A1335" s="63"/>
      <c r="B1335" s="53"/>
      <c r="C1335" s="33" t="s">
        <v>2069</v>
      </c>
      <c r="D1335" s="30"/>
    </row>
    <row r="1336" spans="1:4" ht="16.5" x14ac:dyDescent="0.25">
      <c r="A1336" s="64"/>
      <c r="B1336" s="53"/>
      <c r="C1336" s="33" t="s">
        <v>2079</v>
      </c>
      <c r="D1336" s="30"/>
    </row>
    <row r="1337" spans="1:4" ht="33" x14ac:dyDescent="0.25">
      <c r="A1337" s="62">
        <v>134</v>
      </c>
      <c r="B1337" s="53"/>
      <c r="C1337" s="29" t="s">
        <v>2080</v>
      </c>
      <c r="D1337" s="30">
        <v>232954.14</v>
      </c>
    </row>
    <row r="1338" spans="1:4" ht="16.5" x14ac:dyDescent="0.25">
      <c r="A1338" s="63"/>
      <c r="B1338" s="53"/>
      <c r="C1338" s="33" t="s">
        <v>2081</v>
      </c>
      <c r="D1338" s="30"/>
    </row>
    <row r="1339" spans="1:4" ht="16.5" x14ac:dyDescent="0.25">
      <c r="A1339" s="63"/>
      <c r="B1339" s="53"/>
      <c r="C1339" s="33" t="s">
        <v>2082</v>
      </c>
      <c r="D1339" s="30"/>
    </row>
    <row r="1340" spans="1:4" ht="16.5" x14ac:dyDescent="0.25">
      <c r="A1340" s="63"/>
      <c r="B1340" s="53"/>
      <c r="C1340" s="33" t="s">
        <v>1183</v>
      </c>
      <c r="D1340" s="30"/>
    </row>
    <row r="1341" spans="1:4" ht="16.5" x14ac:dyDescent="0.25">
      <c r="A1341" s="63"/>
      <c r="B1341" s="53"/>
      <c r="C1341" s="33" t="s">
        <v>2083</v>
      </c>
      <c r="D1341" s="30"/>
    </row>
    <row r="1342" spans="1:4" ht="16.5" x14ac:dyDescent="0.25">
      <c r="A1342" s="63"/>
      <c r="B1342" s="53"/>
      <c r="C1342" s="33" t="s">
        <v>2084</v>
      </c>
      <c r="D1342" s="30"/>
    </row>
    <row r="1343" spans="1:4" ht="16.5" x14ac:dyDescent="0.25">
      <c r="A1343" s="63"/>
      <c r="B1343" s="53"/>
      <c r="C1343" s="33" t="s">
        <v>1385</v>
      </c>
      <c r="D1343" s="30"/>
    </row>
    <row r="1344" spans="1:4" ht="16.5" x14ac:dyDescent="0.25">
      <c r="A1344" s="63"/>
      <c r="B1344" s="53"/>
      <c r="C1344" s="33" t="s">
        <v>2077</v>
      </c>
      <c r="D1344" s="30"/>
    </row>
    <row r="1345" spans="1:4" ht="16.5" x14ac:dyDescent="0.25">
      <c r="A1345" s="64"/>
      <c r="B1345" s="53"/>
      <c r="C1345" s="33" t="s">
        <v>2085</v>
      </c>
      <c r="D1345" s="30"/>
    </row>
    <row r="1346" spans="1:4" ht="33" x14ac:dyDescent="0.25">
      <c r="A1346" s="62">
        <v>135</v>
      </c>
      <c r="B1346" s="53"/>
      <c r="C1346" s="29" t="s">
        <v>2086</v>
      </c>
      <c r="D1346" s="30">
        <v>236885.9</v>
      </c>
    </row>
    <row r="1347" spans="1:4" ht="16.5" x14ac:dyDescent="0.25">
      <c r="A1347" s="63"/>
      <c r="B1347" s="53"/>
      <c r="C1347" s="33" t="s">
        <v>607</v>
      </c>
      <c r="D1347" s="30"/>
    </row>
    <row r="1348" spans="1:4" ht="16.5" x14ac:dyDescent="0.25">
      <c r="A1348" s="63"/>
      <c r="B1348" s="53"/>
      <c r="C1348" s="33" t="s">
        <v>2087</v>
      </c>
      <c r="D1348" s="30"/>
    </row>
    <row r="1349" spans="1:4" ht="16.5" x14ac:dyDescent="0.25">
      <c r="A1349" s="63"/>
      <c r="B1349" s="53"/>
      <c r="C1349" s="33" t="s">
        <v>2088</v>
      </c>
      <c r="D1349" s="30"/>
    </row>
    <row r="1350" spans="1:4" ht="16.5" x14ac:dyDescent="0.25">
      <c r="A1350" s="63"/>
      <c r="B1350" s="53"/>
      <c r="C1350" s="33" t="s">
        <v>2089</v>
      </c>
      <c r="D1350" s="30"/>
    </row>
    <row r="1351" spans="1:4" ht="16.5" x14ac:dyDescent="0.25">
      <c r="A1351" s="63"/>
      <c r="B1351" s="53"/>
      <c r="C1351" s="33" t="s">
        <v>2090</v>
      </c>
      <c r="D1351" s="30"/>
    </row>
    <row r="1352" spans="1:4" ht="16.5" x14ac:dyDescent="0.25">
      <c r="A1352" s="63"/>
      <c r="B1352" s="53"/>
      <c r="C1352" s="33" t="s">
        <v>708</v>
      </c>
      <c r="D1352" s="30"/>
    </row>
    <row r="1353" spans="1:4" ht="16.5" x14ac:dyDescent="0.25">
      <c r="A1353" s="63"/>
      <c r="B1353" s="53"/>
      <c r="C1353" s="33" t="s">
        <v>2091</v>
      </c>
      <c r="D1353" s="30"/>
    </row>
    <row r="1354" spans="1:4" ht="16.5" x14ac:dyDescent="0.25">
      <c r="A1354" s="64"/>
      <c r="B1354" s="53"/>
      <c r="C1354" s="33" t="s">
        <v>2092</v>
      </c>
      <c r="D1354" s="30"/>
    </row>
    <row r="1355" spans="1:4" ht="33" x14ac:dyDescent="0.25">
      <c r="A1355" s="62">
        <v>136</v>
      </c>
      <c r="B1355" s="53"/>
      <c r="C1355" s="29" t="s">
        <v>2093</v>
      </c>
      <c r="D1355" s="30">
        <v>547978.52</v>
      </c>
    </row>
    <row r="1356" spans="1:4" ht="16.5" x14ac:dyDescent="0.25">
      <c r="A1356" s="63"/>
      <c r="B1356" s="53"/>
      <c r="C1356" s="33" t="s">
        <v>2094</v>
      </c>
      <c r="D1356" s="30"/>
    </row>
    <row r="1357" spans="1:4" ht="16.5" x14ac:dyDescent="0.25">
      <c r="A1357" s="63"/>
      <c r="B1357" s="53"/>
      <c r="C1357" s="33" t="s">
        <v>2095</v>
      </c>
      <c r="D1357" s="30"/>
    </row>
    <row r="1358" spans="1:4" ht="16.5" x14ac:dyDescent="0.25">
      <c r="A1358" s="64"/>
      <c r="B1358" s="53"/>
      <c r="C1358" s="33" t="s">
        <v>2096</v>
      </c>
      <c r="D1358" s="30"/>
    </row>
    <row r="1359" spans="1:4" ht="33" x14ac:dyDescent="0.25">
      <c r="A1359" s="62">
        <v>137</v>
      </c>
      <c r="B1359" s="53"/>
      <c r="C1359" s="29" t="s">
        <v>2097</v>
      </c>
      <c r="D1359" s="30">
        <v>443526.96</v>
      </c>
    </row>
    <row r="1360" spans="1:4" ht="16.5" x14ac:dyDescent="0.25">
      <c r="A1360" s="63"/>
      <c r="B1360" s="53"/>
      <c r="C1360" s="33" t="s">
        <v>2098</v>
      </c>
      <c r="D1360" s="30"/>
    </row>
    <row r="1361" spans="1:4" ht="16.5" x14ac:dyDescent="0.25">
      <c r="A1361" s="63"/>
      <c r="B1361" s="53"/>
      <c r="C1361" s="33" t="s">
        <v>2099</v>
      </c>
      <c r="D1361" s="30"/>
    </row>
    <row r="1362" spans="1:4" ht="16.5" x14ac:dyDescent="0.25">
      <c r="A1362" s="63"/>
      <c r="B1362" s="53"/>
      <c r="C1362" s="33" t="s">
        <v>2100</v>
      </c>
      <c r="D1362" s="30"/>
    </row>
    <row r="1363" spans="1:4" ht="16.5" x14ac:dyDescent="0.25">
      <c r="A1363" s="63"/>
      <c r="B1363" s="53"/>
      <c r="C1363" s="33" t="s">
        <v>707</v>
      </c>
      <c r="D1363" s="30"/>
    </row>
    <row r="1364" spans="1:4" ht="16.5" x14ac:dyDescent="0.25">
      <c r="A1364" s="63"/>
      <c r="B1364" s="53"/>
      <c r="C1364" s="33" t="s">
        <v>2101</v>
      </c>
      <c r="D1364" s="30"/>
    </row>
    <row r="1365" spans="1:4" ht="16.5" x14ac:dyDescent="0.25">
      <c r="A1365" s="63"/>
      <c r="B1365" s="53"/>
      <c r="C1365" s="33" t="s">
        <v>2102</v>
      </c>
      <c r="D1365" s="30"/>
    </row>
    <row r="1366" spans="1:4" ht="16.5" x14ac:dyDescent="0.25">
      <c r="A1366" s="64"/>
      <c r="B1366" s="53"/>
      <c r="C1366" s="33" t="s">
        <v>2103</v>
      </c>
      <c r="D1366" s="30"/>
    </row>
    <row r="1367" spans="1:4" ht="33" x14ac:dyDescent="0.25">
      <c r="A1367" s="62">
        <v>138</v>
      </c>
      <c r="B1367" s="53"/>
      <c r="C1367" s="29" t="s">
        <v>2104</v>
      </c>
      <c r="D1367" s="30">
        <v>193918.54</v>
      </c>
    </row>
    <row r="1368" spans="1:4" ht="16.5" x14ac:dyDescent="0.25">
      <c r="A1368" s="63"/>
      <c r="B1368" s="53"/>
      <c r="C1368" s="33" t="s">
        <v>2105</v>
      </c>
      <c r="D1368" s="30"/>
    </row>
    <row r="1369" spans="1:4" ht="16.5" x14ac:dyDescent="0.25">
      <c r="A1369" s="63"/>
      <c r="B1369" s="53"/>
      <c r="C1369" s="33" t="s">
        <v>2084</v>
      </c>
      <c r="D1369" s="30"/>
    </row>
    <row r="1370" spans="1:4" ht="16.5" x14ac:dyDescent="0.25">
      <c r="A1370" s="63"/>
      <c r="B1370" s="53"/>
      <c r="C1370" s="33" t="s">
        <v>2068</v>
      </c>
      <c r="D1370" s="30"/>
    </row>
    <row r="1371" spans="1:4" ht="16.5" x14ac:dyDescent="0.25">
      <c r="A1371" s="64"/>
      <c r="B1371" s="65"/>
      <c r="C1371" s="33" t="s">
        <v>2092</v>
      </c>
      <c r="D1371" s="30"/>
    </row>
    <row r="1372" spans="1:4" ht="47.25" customHeight="1" x14ac:dyDescent="0.25">
      <c r="A1372" s="28">
        <v>139</v>
      </c>
      <c r="B1372" s="52" t="s">
        <v>2114</v>
      </c>
      <c r="C1372" s="29" t="s">
        <v>518</v>
      </c>
      <c r="D1372" s="30">
        <f>8117121.17</f>
        <v>8117121.1699999999</v>
      </c>
    </row>
    <row r="1373" spans="1:4" ht="16.5" x14ac:dyDescent="0.25">
      <c r="A1373" s="28"/>
      <c r="B1373" s="53"/>
      <c r="C1373" s="33" t="s">
        <v>519</v>
      </c>
      <c r="D1373" s="30"/>
    </row>
    <row r="1374" spans="1:4" ht="16.5" x14ac:dyDescent="0.25">
      <c r="A1374" s="28"/>
      <c r="B1374" s="53"/>
      <c r="C1374" s="33" t="s">
        <v>520</v>
      </c>
      <c r="D1374" s="30"/>
    </row>
    <row r="1375" spans="1:4" ht="16.5" x14ac:dyDescent="0.25">
      <c r="A1375" s="28"/>
      <c r="B1375" s="53"/>
      <c r="C1375" s="33" t="s">
        <v>521</v>
      </c>
      <c r="D1375" s="30"/>
    </row>
    <row r="1376" spans="1:4" ht="16.5" x14ac:dyDescent="0.25">
      <c r="A1376" s="28"/>
      <c r="B1376" s="53"/>
      <c r="C1376" s="33" t="s">
        <v>522</v>
      </c>
      <c r="D1376" s="30"/>
    </row>
    <row r="1377" spans="1:4" ht="16.5" x14ac:dyDescent="0.25">
      <c r="A1377" s="28"/>
      <c r="B1377" s="53"/>
      <c r="C1377" s="33" t="s">
        <v>523</v>
      </c>
      <c r="D1377" s="30"/>
    </row>
    <row r="1378" spans="1:4" ht="16.5" x14ac:dyDescent="0.25">
      <c r="A1378" s="28"/>
      <c r="B1378" s="53"/>
      <c r="C1378" s="33" t="s">
        <v>524</v>
      </c>
      <c r="D1378" s="30"/>
    </row>
    <row r="1379" spans="1:4" ht="16.5" x14ac:dyDescent="0.25">
      <c r="A1379" s="28"/>
      <c r="B1379" s="53"/>
      <c r="C1379" s="33" t="s">
        <v>525</v>
      </c>
      <c r="D1379" s="30"/>
    </row>
    <row r="1380" spans="1:4" ht="16.5" x14ac:dyDescent="0.25">
      <c r="A1380" s="28"/>
      <c r="B1380" s="53"/>
      <c r="C1380" s="33" t="s">
        <v>526</v>
      </c>
      <c r="D1380" s="30"/>
    </row>
    <row r="1381" spans="1:4" ht="16.5" x14ac:dyDescent="0.25">
      <c r="A1381" s="28"/>
      <c r="B1381" s="53"/>
      <c r="C1381" s="33" t="s">
        <v>527</v>
      </c>
      <c r="D1381" s="30"/>
    </row>
    <row r="1382" spans="1:4" ht="16.5" x14ac:dyDescent="0.25">
      <c r="A1382" s="28"/>
      <c r="B1382" s="53"/>
      <c r="C1382" s="33" t="s">
        <v>528</v>
      </c>
      <c r="D1382" s="30"/>
    </row>
    <row r="1383" spans="1:4" ht="33" x14ac:dyDescent="0.25">
      <c r="A1383" s="28">
        <v>140</v>
      </c>
      <c r="B1383" s="53"/>
      <c r="C1383" s="29" t="s">
        <v>822</v>
      </c>
      <c r="D1383" s="30">
        <f>919774.93</f>
        <v>919774.93</v>
      </c>
    </row>
    <row r="1384" spans="1:4" ht="16.5" x14ac:dyDescent="0.25">
      <c r="A1384" s="28"/>
      <c r="B1384" s="53"/>
      <c r="C1384" s="33" t="s">
        <v>823</v>
      </c>
      <c r="D1384" s="30"/>
    </row>
    <row r="1385" spans="1:4" ht="16.5" x14ac:dyDescent="0.25">
      <c r="A1385" s="28"/>
      <c r="B1385" s="53"/>
      <c r="C1385" s="33" t="s">
        <v>824</v>
      </c>
      <c r="D1385" s="30"/>
    </row>
    <row r="1386" spans="1:4" ht="16.5" x14ac:dyDescent="0.25">
      <c r="A1386" s="28"/>
      <c r="B1386" s="53"/>
      <c r="C1386" s="33" t="s">
        <v>179</v>
      </c>
      <c r="D1386" s="30"/>
    </row>
    <row r="1387" spans="1:4" ht="16.5" x14ac:dyDescent="0.25">
      <c r="A1387" s="28"/>
      <c r="B1387" s="53"/>
      <c r="C1387" s="33" t="s">
        <v>825</v>
      </c>
      <c r="D1387" s="30"/>
    </row>
    <row r="1388" spans="1:4" ht="16.5" x14ac:dyDescent="0.25">
      <c r="A1388" s="28"/>
      <c r="B1388" s="53"/>
      <c r="C1388" s="33" t="s">
        <v>826</v>
      </c>
      <c r="D1388" s="30"/>
    </row>
    <row r="1389" spans="1:4" ht="16.5" x14ac:dyDescent="0.25">
      <c r="A1389" s="28"/>
      <c r="B1389" s="53"/>
      <c r="C1389" s="33" t="s">
        <v>827</v>
      </c>
      <c r="D1389" s="30"/>
    </row>
    <row r="1390" spans="1:4" ht="16.5" x14ac:dyDescent="0.25">
      <c r="A1390" s="28"/>
      <c r="B1390" s="53"/>
      <c r="C1390" s="33" t="s">
        <v>828</v>
      </c>
      <c r="D1390" s="30"/>
    </row>
    <row r="1391" spans="1:4" ht="16.5" x14ac:dyDescent="0.25">
      <c r="A1391" s="28"/>
      <c r="B1391" s="53"/>
      <c r="C1391" s="33" t="s">
        <v>829</v>
      </c>
      <c r="D1391" s="30"/>
    </row>
    <row r="1392" spans="1:4" ht="16.5" x14ac:dyDescent="0.25">
      <c r="A1392" s="28"/>
      <c r="B1392" s="53"/>
      <c r="C1392" s="33" t="s">
        <v>830</v>
      </c>
      <c r="D1392" s="30"/>
    </row>
    <row r="1393" spans="1:4" ht="33" x14ac:dyDescent="0.25">
      <c r="A1393" s="28"/>
      <c r="B1393" s="53"/>
      <c r="C1393" s="33" t="s">
        <v>838</v>
      </c>
      <c r="D1393" s="30"/>
    </row>
    <row r="1394" spans="1:4" ht="16.5" x14ac:dyDescent="0.25">
      <c r="A1394" s="28"/>
      <c r="B1394" s="53"/>
      <c r="C1394" s="33" t="s">
        <v>831</v>
      </c>
      <c r="D1394" s="30"/>
    </row>
    <row r="1395" spans="1:4" ht="33" x14ac:dyDescent="0.25">
      <c r="A1395" s="28">
        <v>141</v>
      </c>
      <c r="B1395" s="53"/>
      <c r="C1395" s="29" t="s">
        <v>832</v>
      </c>
      <c r="D1395" s="30">
        <f>716766.77</f>
        <v>716766.77</v>
      </c>
    </row>
    <row r="1396" spans="1:4" ht="16.5" x14ac:dyDescent="0.25">
      <c r="A1396" s="28"/>
      <c r="B1396" s="53"/>
      <c r="C1396" s="33" t="s">
        <v>833</v>
      </c>
      <c r="D1396" s="30"/>
    </row>
    <row r="1397" spans="1:4" ht="16.5" x14ac:dyDescent="0.25">
      <c r="A1397" s="28"/>
      <c r="B1397" s="53"/>
      <c r="C1397" s="33" t="s">
        <v>834</v>
      </c>
      <c r="D1397" s="30"/>
    </row>
    <row r="1398" spans="1:4" ht="16.5" x14ac:dyDescent="0.25">
      <c r="A1398" s="28"/>
      <c r="B1398" s="53"/>
      <c r="C1398" s="33" t="s">
        <v>835</v>
      </c>
      <c r="D1398" s="30"/>
    </row>
    <row r="1399" spans="1:4" ht="16.5" x14ac:dyDescent="0.25">
      <c r="A1399" s="28"/>
      <c r="B1399" s="53"/>
      <c r="C1399" s="33" t="s">
        <v>836</v>
      </c>
      <c r="D1399" s="30"/>
    </row>
    <row r="1400" spans="1:4" ht="16.5" x14ac:dyDescent="0.25">
      <c r="A1400" s="28"/>
      <c r="B1400" s="53"/>
      <c r="C1400" s="33" t="s">
        <v>837</v>
      </c>
      <c r="D1400" s="30"/>
    </row>
    <row r="1401" spans="1:4" ht="33" x14ac:dyDescent="0.25">
      <c r="A1401" s="28">
        <v>142</v>
      </c>
      <c r="B1401" s="53"/>
      <c r="C1401" s="29" t="s">
        <v>839</v>
      </c>
      <c r="D1401" s="30">
        <f>3811293.84</f>
        <v>3811293.84</v>
      </c>
    </row>
    <row r="1402" spans="1:4" ht="16.5" x14ac:dyDescent="0.25">
      <c r="A1402" s="28"/>
      <c r="B1402" s="53"/>
      <c r="C1402" s="33" t="s">
        <v>848</v>
      </c>
      <c r="D1402" s="30"/>
    </row>
    <row r="1403" spans="1:4" ht="16.5" x14ac:dyDescent="0.25">
      <c r="A1403" s="28"/>
      <c r="B1403" s="53"/>
      <c r="C1403" s="33" t="s">
        <v>849</v>
      </c>
      <c r="D1403" s="30"/>
    </row>
    <row r="1404" spans="1:4" ht="16.5" x14ac:dyDescent="0.25">
      <c r="A1404" s="28"/>
      <c r="B1404" s="53"/>
      <c r="C1404" s="33" t="s">
        <v>850</v>
      </c>
      <c r="D1404" s="30"/>
    </row>
    <row r="1405" spans="1:4" ht="16.5" x14ac:dyDescent="0.25">
      <c r="A1405" s="28"/>
      <c r="B1405" s="53"/>
      <c r="C1405" s="33" t="s">
        <v>851</v>
      </c>
      <c r="D1405" s="30"/>
    </row>
    <row r="1406" spans="1:4" ht="16.5" x14ac:dyDescent="0.25">
      <c r="A1406" s="28"/>
      <c r="B1406" s="53"/>
      <c r="C1406" s="33" t="s">
        <v>787</v>
      </c>
      <c r="D1406" s="30"/>
    </row>
    <row r="1407" spans="1:4" ht="16.5" x14ac:dyDescent="0.25">
      <c r="A1407" s="28"/>
      <c r="B1407" s="53"/>
      <c r="C1407" s="33" t="s">
        <v>852</v>
      </c>
      <c r="D1407" s="30"/>
    </row>
    <row r="1408" spans="1:4" ht="16.5" x14ac:dyDescent="0.25">
      <c r="A1408" s="28"/>
      <c r="B1408" s="53"/>
      <c r="C1408" s="33" t="s">
        <v>853</v>
      </c>
      <c r="D1408" s="30"/>
    </row>
    <row r="1409" spans="1:4" ht="16.5" x14ac:dyDescent="0.25">
      <c r="A1409" s="28"/>
      <c r="B1409" s="53"/>
      <c r="C1409" s="33" t="s">
        <v>854</v>
      </c>
      <c r="D1409" s="30"/>
    </row>
    <row r="1410" spans="1:4" ht="16.5" x14ac:dyDescent="0.25">
      <c r="A1410" s="28"/>
      <c r="B1410" s="53"/>
      <c r="C1410" s="33" t="s">
        <v>855</v>
      </c>
      <c r="D1410" s="30"/>
    </row>
    <row r="1411" spans="1:4" ht="16.5" x14ac:dyDescent="0.25">
      <c r="A1411" s="28"/>
      <c r="B1411" s="53"/>
      <c r="C1411" s="33" t="s">
        <v>856</v>
      </c>
      <c r="D1411" s="30"/>
    </row>
    <row r="1412" spans="1:4" ht="16.5" x14ac:dyDescent="0.25">
      <c r="A1412" s="28"/>
      <c r="B1412" s="53"/>
      <c r="C1412" s="33" t="s">
        <v>857</v>
      </c>
      <c r="D1412" s="30"/>
    </row>
    <row r="1413" spans="1:4" ht="33" x14ac:dyDescent="0.25">
      <c r="A1413" s="28"/>
      <c r="B1413" s="53"/>
      <c r="C1413" s="33" t="s">
        <v>858</v>
      </c>
      <c r="D1413" s="30"/>
    </row>
    <row r="1414" spans="1:4" ht="33" x14ac:dyDescent="0.25">
      <c r="A1414" s="28">
        <v>143</v>
      </c>
      <c r="B1414" s="53"/>
      <c r="C1414" s="29" t="s">
        <v>840</v>
      </c>
      <c r="D1414" s="30">
        <f>4406596.26</f>
        <v>4406596.26</v>
      </c>
    </row>
    <row r="1415" spans="1:4" ht="16.5" x14ac:dyDescent="0.25">
      <c r="A1415" s="28"/>
      <c r="B1415" s="53"/>
      <c r="C1415" s="33" t="s">
        <v>1358</v>
      </c>
      <c r="D1415" s="30"/>
    </row>
    <row r="1416" spans="1:4" ht="16.5" x14ac:dyDescent="0.25">
      <c r="A1416" s="28"/>
      <c r="B1416" s="53"/>
      <c r="C1416" s="33" t="s">
        <v>1359</v>
      </c>
      <c r="D1416" s="30"/>
    </row>
    <row r="1417" spans="1:4" ht="16.5" x14ac:dyDescent="0.25">
      <c r="A1417" s="28"/>
      <c r="B1417" s="53"/>
      <c r="C1417" s="33" t="s">
        <v>841</v>
      </c>
      <c r="D1417" s="30"/>
    </row>
    <row r="1418" spans="1:4" ht="16.5" x14ac:dyDescent="0.25">
      <c r="A1418" s="28"/>
      <c r="B1418" s="53"/>
      <c r="C1418" s="33" t="s">
        <v>842</v>
      </c>
      <c r="D1418" s="30"/>
    </row>
    <row r="1419" spans="1:4" ht="16.5" x14ac:dyDescent="0.25">
      <c r="A1419" s="28"/>
      <c r="B1419" s="53"/>
      <c r="C1419" s="33" t="s">
        <v>1360</v>
      </c>
      <c r="D1419" s="30"/>
    </row>
    <row r="1420" spans="1:4" ht="16.5" x14ac:dyDescent="0.25">
      <c r="A1420" s="28"/>
      <c r="B1420" s="53"/>
      <c r="C1420" s="33" t="s">
        <v>1361</v>
      </c>
      <c r="D1420" s="30"/>
    </row>
    <row r="1421" spans="1:4" ht="16.5" x14ac:dyDescent="0.25">
      <c r="A1421" s="28"/>
      <c r="B1421" s="53"/>
      <c r="C1421" s="33" t="s">
        <v>425</v>
      </c>
      <c r="D1421" s="30"/>
    </row>
    <row r="1422" spans="1:4" ht="16.5" x14ac:dyDescent="0.25">
      <c r="A1422" s="28"/>
      <c r="B1422" s="53"/>
      <c r="C1422" s="33" t="s">
        <v>426</v>
      </c>
      <c r="D1422" s="30"/>
    </row>
    <row r="1423" spans="1:4" ht="16.5" x14ac:dyDescent="0.25">
      <c r="A1423" s="28"/>
      <c r="B1423" s="53"/>
      <c r="C1423" s="33" t="s">
        <v>1362</v>
      </c>
      <c r="D1423" s="30"/>
    </row>
    <row r="1424" spans="1:4" ht="16.5" x14ac:dyDescent="0.25">
      <c r="A1424" s="28"/>
      <c r="B1424" s="53"/>
      <c r="C1424" s="33" t="s">
        <v>843</v>
      </c>
      <c r="D1424" s="30"/>
    </row>
    <row r="1425" spans="1:4" ht="16.5" x14ac:dyDescent="0.25">
      <c r="A1425" s="28"/>
      <c r="B1425" s="53"/>
      <c r="C1425" s="33" t="s">
        <v>844</v>
      </c>
      <c r="D1425" s="30"/>
    </row>
    <row r="1426" spans="1:4" ht="16.5" x14ac:dyDescent="0.25">
      <c r="A1426" s="28"/>
      <c r="B1426" s="53"/>
      <c r="C1426" s="33" t="s">
        <v>845</v>
      </c>
      <c r="D1426" s="30"/>
    </row>
    <row r="1427" spans="1:4" ht="16.5" x14ac:dyDescent="0.25">
      <c r="A1427" s="28"/>
      <c r="B1427" s="53"/>
      <c r="C1427" s="33" t="s">
        <v>846</v>
      </c>
      <c r="D1427" s="30"/>
    </row>
    <row r="1428" spans="1:4" ht="16.5" x14ac:dyDescent="0.25">
      <c r="A1428" s="28"/>
      <c r="B1428" s="53"/>
      <c r="C1428" s="33" t="s">
        <v>847</v>
      </c>
      <c r="D1428" s="30"/>
    </row>
    <row r="1429" spans="1:4" ht="33" x14ac:dyDescent="0.25">
      <c r="A1429" s="28">
        <v>144</v>
      </c>
      <c r="B1429" s="53"/>
      <c r="C1429" s="29" t="s">
        <v>859</v>
      </c>
      <c r="D1429" s="30">
        <f>1375808.83</f>
        <v>1375808.83</v>
      </c>
    </row>
    <row r="1430" spans="1:4" ht="16.5" x14ac:dyDescent="0.25">
      <c r="A1430" s="28"/>
      <c r="B1430" s="53"/>
      <c r="C1430" s="33" t="s">
        <v>860</v>
      </c>
      <c r="D1430" s="30"/>
    </row>
    <row r="1431" spans="1:4" ht="16.5" x14ac:dyDescent="0.25">
      <c r="A1431" s="28"/>
      <c r="B1431" s="53"/>
      <c r="C1431" s="33" t="s">
        <v>861</v>
      </c>
      <c r="D1431" s="30"/>
    </row>
    <row r="1432" spans="1:4" ht="33" x14ac:dyDescent="0.25">
      <c r="A1432" s="28">
        <v>145</v>
      </c>
      <c r="B1432" s="53"/>
      <c r="C1432" s="29" t="s">
        <v>862</v>
      </c>
      <c r="D1432" s="30">
        <f>1441144.7</f>
        <v>1441144.7</v>
      </c>
    </row>
    <row r="1433" spans="1:4" ht="16.5" x14ac:dyDescent="0.25">
      <c r="A1433" s="28"/>
      <c r="B1433" s="53"/>
      <c r="C1433" s="33" t="s">
        <v>863</v>
      </c>
      <c r="D1433" s="30"/>
    </row>
    <row r="1434" spans="1:4" ht="16.5" x14ac:dyDescent="0.25">
      <c r="A1434" s="28"/>
      <c r="B1434" s="53"/>
      <c r="C1434" s="33" t="s">
        <v>864</v>
      </c>
      <c r="D1434" s="30"/>
    </row>
    <row r="1435" spans="1:4" ht="16.5" x14ac:dyDescent="0.25">
      <c r="A1435" s="28"/>
      <c r="B1435" s="53"/>
      <c r="C1435" s="33" t="s">
        <v>865</v>
      </c>
      <c r="D1435" s="30"/>
    </row>
    <row r="1436" spans="1:4" ht="16.5" x14ac:dyDescent="0.25">
      <c r="A1436" s="28"/>
      <c r="B1436" s="53"/>
      <c r="C1436" s="33" t="s">
        <v>866</v>
      </c>
      <c r="D1436" s="30"/>
    </row>
    <row r="1437" spans="1:4" ht="16.5" x14ac:dyDescent="0.25">
      <c r="A1437" s="28"/>
      <c r="B1437" s="53"/>
      <c r="C1437" s="33" t="s">
        <v>867</v>
      </c>
      <c r="D1437" s="30"/>
    </row>
    <row r="1438" spans="1:4" ht="16.5" x14ac:dyDescent="0.25">
      <c r="A1438" s="28"/>
      <c r="B1438" s="53"/>
      <c r="C1438" s="33" t="s">
        <v>868</v>
      </c>
      <c r="D1438" s="30"/>
    </row>
    <row r="1439" spans="1:4" ht="16.5" x14ac:dyDescent="0.25">
      <c r="A1439" s="28"/>
      <c r="B1439" s="53"/>
      <c r="C1439" s="33" t="s">
        <v>869</v>
      </c>
      <c r="D1439" s="30"/>
    </row>
    <row r="1440" spans="1:4" ht="16.5" x14ac:dyDescent="0.25">
      <c r="A1440" s="28"/>
      <c r="B1440" s="53"/>
      <c r="C1440" s="33" t="s">
        <v>870</v>
      </c>
      <c r="D1440" s="30"/>
    </row>
    <row r="1441" spans="1:4" ht="16.5" x14ac:dyDescent="0.25">
      <c r="A1441" s="28"/>
      <c r="B1441" s="53"/>
      <c r="C1441" s="33" t="s">
        <v>871</v>
      </c>
      <c r="D1441" s="30"/>
    </row>
    <row r="1442" spans="1:4" ht="16.5" x14ac:dyDescent="0.25">
      <c r="A1442" s="28"/>
      <c r="B1442" s="53"/>
      <c r="C1442" s="33" t="s">
        <v>872</v>
      </c>
      <c r="D1442" s="30"/>
    </row>
    <row r="1443" spans="1:4" ht="33" x14ac:dyDescent="0.25">
      <c r="A1443" s="28">
        <v>146</v>
      </c>
      <c r="B1443" s="53"/>
      <c r="C1443" s="29" t="s">
        <v>873</v>
      </c>
      <c r="D1443" s="30">
        <f>2369806.44</f>
        <v>2369806.44</v>
      </c>
    </row>
    <row r="1444" spans="1:4" ht="16.5" x14ac:dyDescent="0.25">
      <c r="A1444" s="28"/>
      <c r="B1444" s="53"/>
      <c r="C1444" s="33" t="s">
        <v>875</v>
      </c>
      <c r="D1444" s="30"/>
    </row>
    <row r="1445" spans="1:4" ht="16.5" x14ac:dyDescent="0.25">
      <c r="A1445" s="28"/>
      <c r="B1445" s="53"/>
      <c r="C1445" s="33" t="s">
        <v>874</v>
      </c>
      <c r="D1445" s="30"/>
    </row>
    <row r="1446" spans="1:4" ht="16.5" x14ac:dyDescent="0.25">
      <c r="A1446" s="28"/>
      <c r="B1446" s="53"/>
      <c r="C1446" s="33" t="s">
        <v>876</v>
      </c>
      <c r="D1446" s="30"/>
    </row>
    <row r="1447" spans="1:4" ht="16.5" x14ac:dyDescent="0.25">
      <c r="A1447" s="28"/>
      <c r="B1447" s="53"/>
      <c r="C1447" s="33" t="s">
        <v>877</v>
      </c>
      <c r="D1447" s="30"/>
    </row>
    <row r="1448" spans="1:4" ht="16.5" x14ac:dyDescent="0.25">
      <c r="A1448" s="28"/>
      <c r="B1448" s="53"/>
      <c r="C1448" s="33" t="s">
        <v>878</v>
      </c>
      <c r="D1448" s="30"/>
    </row>
    <row r="1449" spans="1:4" ht="16.5" x14ac:dyDescent="0.25">
      <c r="A1449" s="28"/>
      <c r="B1449" s="53"/>
      <c r="C1449" s="33" t="s">
        <v>879</v>
      </c>
      <c r="D1449" s="30"/>
    </row>
    <row r="1450" spans="1:4" ht="16.5" x14ac:dyDescent="0.25">
      <c r="A1450" s="28"/>
      <c r="B1450" s="53"/>
      <c r="C1450" s="41" t="s">
        <v>5</v>
      </c>
      <c r="D1450" s="30"/>
    </row>
    <row r="1451" spans="1:4" ht="16.5" x14ac:dyDescent="0.25">
      <c r="A1451" s="28"/>
      <c r="B1451" s="53"/>
      <c r="C1451" s="33" t="s">
        <v>880</v>
      </c>
      <c r="D1451" s="30"/>
    </row>
    <row r="1452" spans="1:4" ht="16.5" x14ac:dyDescent="0.25">
      <c r="A1452" s="28"/>
      <c r="B1452" s="53"/>
      <c r="C1452" s="33" t="s">
        <v>881</v>
      </c>
      <c r="D1452" s="30"/>
    </row>
    <row r="1453" spans="1:4" ht="16.5" x14ac:dyDescent="0.25">
      <c r="A1453" s="28"/>
      <c r="B1453" s="53"/>
      <c r="C1453" s="33" t="s">
        <v>120</v>
      </c>
      <c r="D1453" s="30"/>
    </row>
    <row r="1454" spans="1:4" ht="16.5" x14ac:dyDescent="0.25">
      <c r="A1454" s="28"/>
      <c r="B1454" s="53"/>
      <c r="C1454" s="33" t="s">
        <v>882</v>
      </c>
      <c r="D1454" s="30"/>
    </row>
    <row r="1455" spans="1:4" ht="16.5" x14ac:dyDescent="0.25">
      <c r="A1455" s="28"/>
      <c r="B1455" s="53"/>
      <c r="C1455" s="33" t="s">
        <v>582</v>
      </c>
      <c r="D1455" s="30"/>
    </row>
    <row r="1456" spans="1:4" ht="49.5" x14ac:dyDescent="0.25">
      <c r="A1456" s="28">
        <v>147</v>
      </c>
      <c r="B1456" s="53"/>
      <c r="C1456" s="29" t="s">
        <v>883</v>
      </c>
      <c r="D1456" s="30">
        <f>259998.66</f>
        <v>259998.66</v>
      </c>
    </row>
    <row r="1457" spans="1:6" ht="16.5" x14ac:dyDescent="0.25">
      <c r="A1457" s="28"/>
      <c r="B1457" s="53"/>
      <c r="C1457" s="33" t="s">
        <v>884</v>
      </c>
      <c r="D1457" s="30"/>
      <c r="F1457" s="8"/>
    </row>
    <row r="1458" spans="1:6" ht="16.5" x14ac:dyDescent="0.25">
      <c r="A1458" s="28"/>
      <c r="B1458" s="53"/>
      <c r="C1458" s="33" t="s">
        <v>885</v>
      </c>
      <c r="D1458" s="30"/>
    </row>
    <row r="1459" spans="1:6" ht="16.5" x14ac:dyDescent="0.25">
      <c r="A1459" s="28"/>
      <c r="B1459" s="53"/>
      <c r="C1459" s="33" t="s">
        <v>886</v>
      </c>
      <c r="D1459" s="30"/>
    </row>
    <row r="1460" spans="1:6" ht="16.5" x14ac:dyDescent="0.25">
      <c r="A1460" s="28"/>
      <c r="B1460" s="53"/>
      <c r="C1460" s="33" t="s">
        <v>887</v>
      </c>
      <c r="D1460" s="30"/>
    </row>
    <row r="1461" spans="1:6" ht="16.5" x14ac:dyDescent="0.25">
      <c r="A1461" s="28"/>
      <c r="B1461" s="53"/>
      <c r="C1461" s="33" t="s">
        <v>888</v>
      </c>
      <c r="D1461" s="30"/>
    </row>
    <row r="1462" spans="1:6" ht="16.5" x14ac:dyDescent="0.25">
      <c r="A1462" s="28"/>
      <c r="B1462" s="53"/>
      <c r="C1462" s="33" t="s">
        <v>674</v>
      </c>
      <c r="D1462" s="30"/>
    </row>
    <row r="1463" spans="1:6" ht="33" x14ac:dyDescent="0.25">
      <c r="A1463" s="28">
        <v>148</v>
      </c>
      <c r="B1463" s="53"/>
      <c r="C1463" s="29" t="s">
        <v>1133</v>
      </c>
      <c r="D1463" s="30">
        <f>700672.89</f>
        <v>700672.89</v>
      </c>
    </row>
    <row r="1464" spans="1:6" ht="16.5" x14ac:dyDescent="0.25">
      <c r="A1464" s="28"/>
      <c r="B1464" s="53"/>
      <c r="C1464" s="33" t="s">
        <v>1134</v>
      </c>
      <c r="D1464" s="30"/>
    </row>
    <row r="1465" spans="1:6" ht="16.5" x14ac:dyDescent="0.25">
      <c r="A1465" s="28"/>
      <c r="B1465" s="53"/>
      <c r="C1465" s="33" t="s">
        <v>1135</v>
      </c>
      <c r="D1465" s="30"/>
    </row>
    <row r="1466" spans="1:6" ht="16.5" x14ac:dyDescent="0.25">
      <c r="A1466" s="28"/>
      <c r="B1466" s="53"/>
      <c r="C1466" s="33" t="s">
        <v>1136</v>
      </c>
      <c r="D1466" s="30"/>
    </row>
    <row r="1467" spans="1:6" ht="16.5" x14ac:dyDescent="0.25">
      <c r="A1467" s="28"/>
      <c r="B1467" s="53"/>
      <c r="C1467" s="41" t="s">
        <v>5</v>
      </c>
      <c r="D1467" s="30"/>
    </row>
    <row r="1468" spans="1:6" ht="16.5" x14ac:dyDescent="0.25">
      <c r="A1468" s="28"/>
      <c r="B1468" s="53"/>
      <c r="C1468" s="33" t="s">
        <v>1137</v>
      </c>
      <c r="D1468" s="30"/>
    </row>
    <row r="1469" spans="1:6" ht="16.5" x14ac:dyDescent="0.25">
      <c r="A1469" s="28"/>
      <c r="B1469" s="53"/>
      <c r="C1469" s="33" t="s">
        <v>1138</v>
      </c>
      <c r="D1469" s="30"/>
    </row>
    <row r="1470" spans="1:6" ht="16.5" x14ac:dyDescent="0.25">
      <c r="A1470" s="28"/>
      <c r="B1470" s="53"/>
      <c r="C1470" s="33" t="s">
        <v>101</v>
      </c>
      <c r="D1470" s="30"/>
    </row>
    <row r="1471" spans="1:6" ht="16.5" x14ac:dyDescent="0.25">
      <c r="A1471" s="28"/>
      <c r="B1471" s="53"/>
      <c r="C1471" s="33" t="s">
        <v>202</v>
      </c>
      <c r="D1471" s="30"/>
    </row>
    <row r="1472" spans="1:6" ht="16.5" x14ac:dyDescent="0.25">
      <c r="A1472" s="28"/>
      <c r="B1472" s="53"/>
      <c r="C1472" s="33" t="s">
        <v>1139</v>
      </c>
      <c r="D1472" s="30"/>
    </row>
    <row r="1473" spans="1:4" ht="16.5" x14ac:dyDescent="0.25">
      <c r="A1473" s="28"/>
      <c r="B1473" s="53"/>
      <c r="C1473" s="33" t="s">
        <v>1140</v>
      </c>
      <c r="D1473" s="30"/>
    </row>
    <row r="1474" spans="1:4" ht="16.5" x14ac:dyDescent="0.25">
      <c r="A1474" s="28"/>
      <c r="B1474" s="53"/>
      <c r="C1474" s="33" t="s">
        <v>1141</v>
      </c>
      <c r="D1474" s="30"/>
    </row>
    <row r="1475" spans="1:4" ht="16.5" x14ac:dyDescent="0.25">
      <c r="A1475" s="28"/>
      <c r="B1475" s="53"/>
      <c r="C1475" s="33" t="s">
        <v>1142</v>
      </c>
      <c r="D1475" s="30"/>
    </row>
    <row r="1476" spans="1:4" ht="16.5" x14ac:dyDescent="0.25">
      <c r="A1476" s="28"/>
      <c r="B1476" s="53"/>
      <c r="C1476" s="41" t="s">
        <v>38</v>
      </c>
      <c r="D1476" s="30"/>
    </row>
    <row r="1477" spans="1:4" ht="16.5" x14ac:dyDescent="0.25">
      <c r="A1477" s="28"/>
      <c r="B1477" s="53"/>
      <c r="C1477" s="33" t="s">
        <v>1143</v>
      </c>
      <c r="D1477" s="30"/>
    </row>
    <row r="1478" spans="1:4" ht="16.5" x14ac:dyDescent="0.25">
      <c r="A1478" s="28"/>
      <c r="B1478" s="53"/>
      <c r="C1478" s="33" t="s">
        <v>1144</v>
      </c>
      <c r="D1478" s="30"/>
    </row>
    <row r="1479" spans="1:4" ht="16.5" x14ac:dyDescent="0.25">
      <c r="A1479" s="28"/>
      <c r="B1479" s="53"/>
      <c r="C1479" s="33" t="s">
        <v>1145</v>
      </c>
      <c r="D1479" s="30"/>
    </row>
    <row r="1480" spans="1:4" ht="16.5" x14ac:dyDescent="0.25">
      <c r="A1480" s="28"/>
      <c r="B1480" s="53"/>
      <c r="C1480" s="33" t="s">
        <v>1146</v>
      </c>
      <c r="D1480" s="30"/>
    </row>
    <row r="1481" spans="1:4" ht="16.5" x14ac:dyDescent="0.25">
      <c r="A1481" s="28"/>
      <c r="B1481" s="53"/>
      <c r="C1481" s="33" t="s">
        <v>1147</v>
      </c>
      <c r="D1481" s="30"/>
    </row>
    <row r="1482" spans="1:4" ht="49.5" x14ac:dyDescent="0.25">
      <c r="A1482" s="28">
        <v>149</v>
      </c>
      <c r="B1482" s="53"/>
      <c r="C1482" s="29" t="s">
        <v>1148</v>
      </c>
      <c r="D1482" s="30">
        <f>1822284.88</f>
        <v>1822284.88</v>
      </c>
    </row>
    <row r="1483" spans="1:4" ht="16.5" x14ac:dyDescent="0.25">
      <c r="A1483" s="28"/>
      <c r="B1483" s="53"/>
      <c r="C1483" s="33" t="s">
        <v>1149</v>
      </c>
      <c r="D1483" s="30"/>
    </row>
    <row r="1484" spans="1:4" ht="16.5" x14ac:dyDescent="0.25">
      <c r="A1484" s="28"/>
      <c r="B1484" s="53"/>
      <c r="C1484" s="33" t="s">
        <v>1150</v>
      </c>
      <c r="D1484" s="30"/>
    </row>
    <row r="1485" spans="1:4" ht="16.5" x14ac:dyDescent="0.25">
      <c r="A1485" s="28"/>
      <c r="B1485" s="53"/>
      <c r="C1485" s="33" t="s">
        <v>41</v>
      </c>
      <c r="D1485" s="30"/>
    </row>
    <row r="1486" spans="1:4" ht="16.5" x14ac:dyDescent="0.25">
      <c r="A1486" s="28"/>
      <c r="B1486" s="53"/>
      <c r="C1486" s="33" t="s">
        <v>89</v>
      </c>
      <c r="D1486" s="30"/>
    </row>
    <row r="1487" spans="1:4" ht="16.5" x14ac:dyDescent="0.25">
      <c r="A1487" s="28"/>
      <c r="B1487" s="53"/>
      <c r="C1487" s="33" t="s">
        <v>1151</v>
      </c>
      <c r="D1487" s="30"/>
    </row>
    <row r="1488" spans="1:4" ht="16.5" x14ac:dyDescent="0.25">
      <c r="A1488" s="28"/>
      <c r="B1488" s="53"/>
      <c r="C1488" s="33" t="s">
        <v>1152</v>
      </c>
      <c r="D1488" s="30"/>
    </row>
    <row r="1489" spans="1:4" ht="16.5" x14ac:dyDescent="0.25">
      <c r="A1489" s="28"/>
      <c r="B1489" s="53"/>
      <c r="C1489" s="33" t="s">
        <v>1153</v>
      </c>
      <c r="D1489" s="30"/>
    </row>
    <row r="1490" spans="1:4" ht="16.5" x14ac:dyDescent="0.25">
      <c r="A1490" s="28"/>
      <c r="B1490" s="53"/>
      <c r="C1490" s="33" t="s">
        <v>897</v>
      </c>
      <c r="D1490" s="30"/>
    </row>
    <row r="1491" spans="1:4" ht="16.5" x14ac:dyDescent="0.25">
      <c r="A1491" s="28"/>
      <c r="B1491" s="53"/>
      <c r="C1491" s="33" t="s">
        <v>1154</v>
      </c>
      <c r="D1491" s="30"/>
    </row>
    <row r="1492" spans="1:4" ht="16.5" x14ac:dyDescent="0.25">
      <c r="A1492" s="28"/>
      <c r="B1492" s="53"/>
      <c r="C1492" s="33" t="s">
        <v>1155</v>
      </c>
      <c r="D1492" s="30"/>
    </row>
    <row r="1493" spans="1:4" ht="33" x14ac:dyDescent="0.25">
      <c r="A1493" s="28">
        <v>150</v>
      </c>
      <c r="B1493" s="53"/>
      <c r="C1493" s="29" t="s">
        <v>1158</v>
      </c>
      <c r="D1493" s="30">
        <f>1108938.54</f>
        <v>1108938.54</v>
      </c>
    </row>
    <row r="1494" spans="1:4" ht="16.5" x14ac:dyDescent="0.25">
      <c r="A1494" s="28"/>
      <c r="B1494" s="53"/>
      <c r="C1494" s="33" t="s">
        <v>1159</v>
      </c>
      <c r="D1494" s="30"/>
    </row>
    <row r="1495" spans="1:4" ht="16.5" x14ac:dyDescent="0.25">
      <c r="A1495" s="28"/>
      <c r="B1495" s="53"/>
      <c r="C1495" s="33" t="s">
        <v>1160</v>
      </c>
      <c r="D1495" s="30"/>
    </row>
    <row r="1496" spans="1:4" ht="16.5" x14ac:dyDescent="0.25">
      <c r="A1496" s="28"/>
      <c r="B1496" s="53"/>
      <c r="C1496" s="33" t="s">
        <v>1161</v>
      </c>
      <c r="D1496" s="30"/>
    </row>
    <row r="1497" spans="1:4" ht="16.5" x14ac:dyDescent="0.25">
      <c r="A1497" s="28"/>
      <c r="B1497" s="53"/>
      <c r="C1497" s="33" t="s">
        <v>1162</v>
      </c>
      <c r="D1497" s="30"/>
    </row>
    <row r="1498" spans="1:4" ht="16.5" x14ac:dyDescent="0.25">
      <c r="A1498" s="28"/>
      <c r="B1498" s="53"/>
      <c r="C1498" s="33" t="s">
        <v>1163</v>
      </c>
      <c r="D1498" s="30"/>
    </row>
    <row r="1499" spans="1:4" ht="16.5" x14ac:dyDescent="0.25">
      <c r="A1499" s="28"/>
      <c r="B1499" s="53"/>
      <c r="C1499" s="33" t="s">
        <v>1164</v>
      </c>
      <c r="D1499" s="30"/>
    </row>
    <row r="1500" spans="1:4" ht="16.5" x14ac:dyDescent="0.25">
      <c r="A1500" s="28"/>
      <c r="B1500" s="53"/>
      <c r="C1500" s="33" t="s">
        <v>1165</v>
      </c>
      <c r="D1500" s="30"/>
    </row>
    <row r="1501" spans="1:4" ht="16.5" x14ac:dyDescent="0.25">
      <c r="A1501" s="28"/>
      <c r="B1501" s="53"/>
      <c r="C1501" s="33" t="s">
        <v>1166</v>
      </c>
      <c r="D1501" s="30"/>
    </row>
    <row r="1502" spans="1:4" ht="33" x14ac:dyDescent="0.25">
      <c r="A1502" s="28">
        <v>151</v>
      </c>
      <c r="B1502" s="53"/>
      <c r="C1502" s="29" t="s">
        <v>1176</v>
      </c>
      <c r="D1502" s="30">
        <f>457743.27+330</f>
        <v>458073.27</v>
      </c>
    </row>
    <row r="1503" spans="1:4" ht="16.5" x14ac:dyDescent="0.25">
      <c r="A1503" s="28"/>
      <c r="B1503" s="53"/>
      <c r="C1503" s="33" t="s">
        <v>1177</v>
      </c>
      <c r="D1503" s="30"/>
    </row>
    <row r="1504" spans="1:4" ht="16.5" x14ac:dyDescent="0.25">
      <c r="A1504" s="28"/>
      <c r="B1504" s="53"/>
      <c r="C1504" s="33" t="s">
        <v>152</v>
      </c>
      <c r="D1504" s="30"/>
    </row>
    <row r="1505" spans="1:4" ht="16.5" x14ac:dyDescent="0.25">
      <c r="A1505" s="28"/>
      <c r="B1505" s="53"/>
      <c r="C1505" s="33" t="s">
        <v>1178</v>
      </c>
      <c r="D1505" s="30"/>
    </row>
    <row r="1506" spans="1:4" ht="33" x14ac:dyDescent="0.25">
      <c r="A1506" s="28">
        <v>152</v>
      </c>
      <c r="B1506" s="53"/>
      <c r="C1506" s="29" t="s">
        <v>1179</v>
      </c>
      <c r="D1506" s="30">
        <v>1137502.29</v>
      </c>
    </row>
    <row r="1507" spans="1:4" ht="16.5" x14ac:dyDescent="0.25">
      <c r="A1507" s="28"/>
      <c r="B1507" s="53"/>
      <c r="C1507" s="33" t="s">
        <v>1180</v>
      </c>
      <c r="D1507" s="30"/>
    </row>
    <row r="1508" spans="1:4" ht="16.5" x14ac:dyDescent="0.25">
      <c r="A1508" s="28"/>
      <c r="B1508" s="53"/>
      <c r="C1508" s="33" t="s">
        <v>1181</v>
      </c>
      <c r="D1508" s="30"/>
    </row>
    <row r="1509" spans="1:4" ht="16.5" x14ac:dyDescent="0.25">
      <c r="A1509" s="28"/>
      <c r="B1509" s="53"/>
      <c r="C1509" s="33" t="s">
        <v>1182</v>
      </c>
      <c r="D1509" s="30"/>
    </row>
    <row r="1510" spans="1:4" ht="16.5" x14ac:dyDescent="0.25">
      <c r="A1510" s="28"/>
      <c r="B1510" s="53"/>
      <c r="C1510" s="33" t="s">
        <v>1183</v>
      </c>
      <c r="D1510" s="30"/>
    </row>
    <row r="1511" spans="1:4" ht="16.5" x14ac:dyDescent="0.25">
      <c r="A1511" s="28"/>
      <c r="B1511" s="53"/>
      <c r="C1511" s="33" t="s">
        <v>1184</v>
      </c>
      <c r="D1511" s="30"/>
    </row>
    <row r="1512" spans="1:4" ht="16.5" x14ac:dyDescent="0.25">
      <c r="A1512" s="28"/>
      <c r="B1512" s="53"/>
      <c r="C1512" s="33" t="s">
        <v>1185</v>
      </c>
      <c r="D1512" s="30"/>
    </row>
    <row r="1513" spans="1:4" ht="16.5" x14ac:dyDescent="0.25">
      <c r="A1513" s="28"/>
      <c r="B1513" s="53"/>
      <c r="C1513" s="33" t="s">
        <v>1186</v>
      </c>
      <c r="D1513" s="30"/>
    </row>
    <row r="1514" spans="1:4" ht="16.5" x14ac:dyDescent="0.25">
      <c r="A1514" s="28"/>
      <c r="B1514" s="53"/>
      <c r="C1514" s="33" t="s">
        <v>1187</v>
      </c>
      <c r="D1514" s="30"/>
    </row>
    <row r="1515" spans="1:4" ht="16.5" x14ac:dyDescent="0.25">
      <c r="A1515" s="28"/>
      <c r="B1515" s="53"/>
      <c r="C1515" s="33" t="s">
        <v>869</v>
      </c>
      <c r="D1515" s="30"/>
    </row>
    <row r="1516" spans="1:4" ht="16.5" x14ac:dyDescent="0.25">
      <c r="A1516" s="28"/>
      <c r="B1516" s="53"/>
      <c r="C1516" s="33" t="s">
        <v>1188</v>
      </c>
      <c r="D1516" s="30"/>
    </row>
    <row r="1517" spans="1:4" ht="16.5" x14ac:dyDescent="0.25">
      <c r="A1517" s="28"/>
      <c r="B1517" s="53"/>
      <c r="C1517" s="33" t="s">
        <v>1189</v>
      </c>
      <c r="D1517" s="30"/>
    </row>
    <row r="1518" spans="1:4" ht="16.5" x14ac:dyDescent="0.25">
      <c r="A1518" s="28"/>
      <c r="B1518" s="53"/>
      <c r="C1518" s="33" t="s">
        <v>1190</v>
      </c>
      <c r="D1518" s="30"/>
    </row>
    <row r="1519" spans="1:4" ht="16.5" x14ac:dyDescent="0.25">
      <c r="A1519" s="28"/>
      <c r="B1519" s="53"/>
      <c r="C1519" s="33" t="s">
        <v>609</v>
      </c>
      <c r="D1519" s="30"/>
    </row>
    <row r="1520" spans="1:4" ht="16.5" x14ac:dyDescent="0.25">
      <c r="A1520" s="28"/>
      <c r="B1520" s="53"/>
      <c r="C1520" s="33" t="s">
        <v>1191</v>
      </c>
      <c r="D1520" s="30"/>
    </row>
    <row r="1521" spans="1:4" ht="16.5" x14ac:dyDescent="0.25">
      <c r="A1521" s="28"/>
      <c r="B1521" s="53"/>
      <c r="C1521" s="33" t="s">
        <v>1192</v>
      </c>
      <c r="D1521" s="30"/>
    </row>
    <row r="1522" spans="1:4" ht="16.5" x14ac:dyDescent="0.25">
      <c r="A1522" s="28"/>
      <c r="B1522" s="53"/>
      <c r="C1522" s="33" t="s">
        <v>1193</v>
      </c>
      <c r="D1522" s="30"/>
    </row>
    <row r="1523" spans="1:4" ht="16.5" x14ac:dyDescent="0.25">
      <c r="A1523" s="28"/>
      <c r="B1523" s="53"/>
      <c r="C1523" s="33" t="s">
        <v>728</v>
      </c>
      <c r="D1523" s="30"/>
    </row>
    <row r="1524" spans="1:4" ht="16.5" x14ac:dyDescent="0.25">
      <c r="A1524" s="28"/>
      <c r="B1524" s="53"/>
      <c r="C1524" s="33" t="s">
        <v>1194</v>
      </c>
      <c r="D1524" s="30"/>
    </row>
    <row r="1525" spans="1:4" ht="16.5" x14ac:dyDescent="0.25">
      <c r="A1525" s="28"/>
      <c r="B1525" s="53"/>
      <c r="C1525" s="33" t="s">
        <v>1195</v>
      </c>
      <c r="D1525" s="30"/>
    </row>
    <row r="1526" spans="1:4" ht="33" x14ac:dyDescent="0.25">
      <c r="A1526" s="28">
        <v>153</v>
      </c>
      <c r="B1526" s="53"/>
      <c r="C1526" s="29" t="s">
        <v>1206</v>
      </c>
      <c r="D1526" s="30">
        <v>1276909.74</v>
      </c>
    </row>
    <row r="1527" spans="1:4" ht="16.5" x14ac:dyDescent="0.25">
      <c r="A1527" s="28"/>
      <c r="B1527" s="53"/>
      <c r="C1527" s="33" t="s">
        <v>1207</v>
      </c>
      <c r="D1527" s="30"/>
    </row>
    <row r="1528" spans="1:4" ht="16.5" x14ac:dyDescent="0.25">
      <c r="A1528" s="28"/>
      <c r="B1528" s="53"/>
      <c r="C1528" s="33" t="s">
        <v>1208</v>
      </c>
      <c r="D1528" s="30"/>
    </row>
    <row r="1529" spans="1:4" ht="16.5" x14ac:dyDescent="0.25">
      <c r="A1529" s="28"/>
      <c r="B1529" s="53"/>
      <c r="C1529" s="33" t="s">
        <v>1209</v>
      </c>
      <c r="D1529" s="30"/>
    </row>
    <row r="1530" spans="1:4" ht="16.5" x14ac:dyDescent="0.25">
      <c r="A1530" s="28"/>
      <c r="B1530" s="53"/>
      <c r="C1530" s="33" t="s">
        <v>1210</v>
      </c>
      <c r="D1530" s="30"/>
    </row>
    <row r="1531" spans="1:4" ht="16.5" x14ac:dyDescent="0.25">
      <c r="A1531" s="28"/>
      <c r="B1531" s="53"/>
      <c r="C1531" s="33" t="s">
        <v>1211</v>
      </c>
      <c r="D1531" s="30"/>
    </row>
    <row r="1532" spans="1:4" ht="16.5" x14ac:dyDescent="0.25">
      <c r="A1532" s="28"/>
      <c r="B1532" s="53"/>
      <c r="C1532" s="33" t="s">
        <v>1212</v>
      </c>
      <c r="D1532" s="30"/>
    </row>
    <row r="1533" spans="1:4" ht="16.5" x14ac:dyDescent="0.25">
      <c r="A1533" s="28"/>
      <c r="B1533" s="53"/>
      <c r="C1533" s="41" t="s">
        <v>5</v>
      </c>
      <c r="D1533" s="30"/>
    </row>
    <row r="1534" spans="1:4" ht="16.5" x14ac:dyDescent="0.25">
      <c r="A1534" s="28"/>
      <c r="B1534" s="53"/>
      <c r="C1534" s="33" t="s">
        <v>1213</v>
      </c>
      <c r="D1534" s="30"/>
    </row>
    <row r="1535" spans="1:4" ht="33" x14ac:dyDescent="0.25">
      <c r="A1535" s="28">
        <v>154</v>
      </c>
      <c r="B1535" s="53"/>
      <c r="C1535" s="29" t="s">
        <v>1214</v>
      </c>
      <c r="D1535" s="30">
        <v>873031.11</v>
      </c>
    </row>
    <row r="1536" spans="1:4" ht="16.5" x14ac:dyDescent="0.25">
      <c r="A1536" s="28"/>
      <c r="B1536" s="53"/>
      <c r="C1536" s="45" t="s">
        <v>1215</v>
      </c>
      <c r="D1536" s="30"/>
    </row>
    <row r="1537" spans="1:4" ht="16.5" x14ac:dyDescent="0.25">
      <c r="A1537" s="28"/>
      <c r="B1537" s="53"/>
      <c r="C1537" s="45" t="s">
        <v>1216</v>
      </c>
      <c r="D1537" s="30"/>
    </row>
    <row r="1538" spans="1:4" ht="16.5" x14ac:dyDescent="0.25">
      <c r="A1538" s="28"/>
      <c r="B1538" s="53"/>
      <c r="C1538" s="45" t="s">
        <v>41</v>
      </c>
      <c r="D1538" s="30"/>
    </row>
    <row r="1539" spans="1:4" ht="16.5" x14ac:dyDescent="0.25">
      <c r="A1539" s="28"/>
      <c r="B1539" s="53"/>
      <c r="C1539" s="45" t="s">
        <v>89</v>
      </c>
      <c r="D1539" s="30"/>
    </row>
    <row r="1540" spans="1:4" ht="16.5" x14ac:dyDescent="0.25">
      <c r="A1540" s="28"/>
      <c r="B1540" s="53"/>
      <c r="C1540" s="45" t="s">
        <v>913</v>
      </c>
      <c r="D1540" s="30"/>
    </row>
    <row r="1541" spans="1:4" ht="16.5" x14ac:dyDescent="0.25">
      <c r="A1541" s="28"/>
      <c r="B1541" s="53"/>
      <c r="C1541" s="45" t="s">
        <v>1218</v>
      </c>
      <c r="D1541" s="30"/>
    </row>
    <row r="1542" spans="1:4" ht="16.5" x14ac:dyDescent="0.25">
      <c r="A1542" s="28"/>
      <c r="B1542" s="53"/>
      <c r="C1542" s="45" t="s">
        <v>1217</v>
      </c>
      <c r="D1542" s="30"/>
    </row>
    <row r="1543" spans="1:4" ht="33" x14ac:dyDescent="0.25">
      <c r="A1543" s="28">
        <v>155</v>
      </c>
      <c r="B1543" s="53"/>
      <c r="C1543" s="29" t="s">
        <v>1219</v>
      </c>
      <c r="D1543" s="30">
        <v>2843330.5</v>
      </c>
    </row>
    <row r="1544" spans="1:4" ht="16.5" x14ac:dyDescent="0.25">
      <c r="A1544" s="28"/>
      <c r="B1544" s="53"/>
      <c r="C1544" s="33" t="s">
        <v>1220</v>
      </c>
      <c r="D1544" s="30"/>
    </row>
    <row r="1545" spans="1:4" ht="16.5" x14ac:dyDescent="0.25">
      <c r="A1545" s="28"/>
      <c r="B1545" s="53"/>
      <c r="C1545" s="33" t="s">
        <v>1221</v>
      </c>
      <c r="D1545" s="30"/>
    </row>
    <row r="1546" spans="1:4" ht="16.5" x14ac:dyDescent="0.25">
      <c r="A1546" s="28"/>
      <c r="B1546" s="53"/>
      <c r="C1546" s="33" t="s">
        <v>41</v>
      </c>
      <c r="D1546" s="30"/>
    </row>
    <row r="1547" spans="1:4" ht="16.5" x14ac:dyDescent="0.25">
      <c r="A1547" s="28"/>
      <c r="B1547" s="53"/>
      <c r="C1547" s="33" t="s">
        <v>89</v>
      </c>
      <c r="D1547" s="30"/>
    </row>
    <row r="1548" spans="1:4" ht="16.5" x14ac:dyDescent="0.25">
      <c r="A1548" s="28"/>
      <c r="B1548" s="53"/>
      <c r="C1548" s="33" t="s">
        <v>1190</v>
      </c>
      <c r="D1548" s="30"/>
    </row>
    <row r="1549" spans="1:4" ht="16.5" x14ac:dyDescent="0.25">
      <c r="A1549" s="28"/>
      <c r="B1549" s="53"/>
      <c r="C1549" s="33" t="s">
        <v>1222</v>
      </c>
      <c r="D1549" s="30"/>
    </row>
    <row r="1550" spans="1:4" ht="16.5" x14ac:dyDescent="0.25">
      <c r="A1550" s="28"/>
      <c r="B1550" s="53"/>
      <c r="C1550" s="33" t="s">
        <v>1223</v>
      </c>
      <c r="D1550" s="30"/>
    </row>
    <row r="1551" spans="1:4" ht="16.5" x14ac:dyDescent="0.25">
      <c r="A1551" s="28"/>
      <c r="B1551" s="53"/>
      <c r="C1551" s="33" t="s">
        <v>1224</v>
      </c>
      <c r="D1551" s="30"/>
    </row>
    <row r="1552" spans="1:4" ht="16.5" x14ac:dyDescent="0.25">
      <c r="A1552" s="28"/>
      <c r="B1552" s="53"/>
      <c r="C1552" s="33" t="s">
        <v>1225</v>
      </c>
      <c r="D1552" s="30"/>
    </row>
    <row r="1553" spans="1:4" ht="16.5" x14ac:dyDescent="0.25">
      <c r="A1553" s="28"/>
      <c r="B1553" s="53"/>
      <c r="C1553" s="33" t="s">
        <v>98</v>
      </c>
      <c r="D1553" s="30"/>
    </row>
    <row r="1554" spans="1:4" ht="16.5" x14ac:dyDescent="0.25">
      <c r="A1554" s="28"/>
      <c r="B1554" s="53"/>
      <c r="C1554" s="33" t="s">
        <v>1226</v>
      </c>
      <c r="D1554" s="30"/>
    </row>
    <row r="1555" spans="1:4" ht="16.5" x14ac:dyDescent="0.25">
      <c r="A1555" s="28"/>
      <c r="B1555" s="53"/>
      <c r="C1555" s="33" t="s">
        <v>1227</v>
      </c>
      <c r="D1555" s="30"/>
    </row>
    <row r="1556" spans="1:4" ht="16.5" x14ac:dyDescent="0.25">
      <c r="A1556" s="28"/>
      <c r="B1556" s="53"/>
      <c r="C1556" s="33" t="s">
        <v>1228</v>
      </c>
      <c r="D1556" s="30"/>
    </row>
    <row r="1557" spans="1:4" ht="16.5" x14ac:dyDescent="0.25">
      <c r="A1557" s="28"/>
      <c r="B1557" s="53"/>
      <c r="C1557" s="33" t="s">
        <v>1229</v>
      </c>
      <c r="D1557" s="30"/>
    </row>
    <row r="1558" spans="1:4" ht="33" x14ac:dyDescent="0.25">
      <c r="A1558" s="28">
        <v>156</v>
      </c>
      <c r="B1558" s="53"/>
      <c r="C1558" s="29" t="s">
        <v>1720</v>
      </c>
      <c r="D1558" s="30">
        <f>99999.3</f>
        <v>99999.3</v>
      </c>
    </row>
    <row r="1559" spans="1:4" ht="16.5" x14ac:dyDescent="0.25">
      <c r="A1559" s="28"/>
      <c r="B1559" s="53"/>
      <c r="C1559" s="33" t="s">
        <v>1721</v>
      </c>
      <c r="D1559" s="30"/>
    </row>
    <row r="1560" spans="1:4" ht="16.5" x14ac:dyDescent="0.25">
      <c r="A1560" s="28"/>
      <c r="B1560" s="53"/>
      <c r="C1560" s="33" t="s">
        <v>1722</v>
      </c>
      <c r="D1560" s="30"/>
    </row>
    <row r="1561" spans="1:4" ht="16.5" x14ac:dyDescent="0.25">
      <c r="A1561" s="28"/>
      <c r="B1561" s="53"/>
      <c r="C1561" s="33" t="s">
        <v>1723</v>
      </c>
      <c r="D1561" s="30"/>
    </row>
    <row r="1562" spans="1:4" ht="33" x14ac:dyDescent="0.25">
      <c r="A1562" s="28">
        <v>157</v>
      </c>
      <c r="B1562" s="53"/>
      <c r="C1562" s="29" t="s">
        <v>1724</v>
      </c>
      <c r="D1562" s="30">
        <f>447347.43</f>
        <v>447347.43</v>
      </c>
    </row>
    <row r="1563" spans="1:4" ht="16.5" x14ac:dyDescent="0.25">
      <c r="A1563" s="28"/>
      <c r="B1563" s="53"/>
      <c r="C1563" s="33" t="s">
        <v>1725</v>
      </c>
      <c r="D1563" s="30"/>
    </row>
    <row r="1564" spans="1:4" ht="16.5" x14ac:dyDescent="0.25">
      <c r="A1564" s="28"/>
      <c r="B1564" s="53"/>
      <c r="C1564" s="33" t="s">
        <v>1726</v>
      </c>
      <c r="D1564" s="30"/>
    </row>
    <row r="1565" spans="1:4" ht="16.5" x14ac:dyDescent="0.25">
      <c r="A1565" s="28"/>
      <c r="B1565" s="53"/>
      <c r="C1565" s="33" t="s">
        <v>1727</v>
      </c>
      <c r="D1565" s="30"/>
    </row>
    <row r="1566" spans="1:4" ht="16.5" x14ac:dyDescent="0.25">
      <c r="A1566" s="28"/>
      <c r="B1566" s="53"/>
      <c r="C1566" s="33" t="s">
        <v>913</v>
      </c>
      <c r="D1566" s="30"/>
    </row>
    <row r="1567" spans="1:4" ht="16.5" x14ac:dyDescent="0.25">
      <c r="A1567" s="28"/>
      <c r="B1567" s="53"/>
      <c r="C1567" s="33" t="s">
        <v>1728</v>
      </c>
      <c r="D1567" s="30"/>
    </row>
    <row r="1568" spans="1:4" ht="16.5" x14ac:dyDescent="0.25">
      <c r="A1568" s="28"/>
      <c r="B1568" s="53"/>
      <c r="C1568" s="33" t="s">
        <v>1729</v>
      </c>
      <c r="D1568" s="30"/>
    </row>
    <row r="1569" spans="1:4" ht="16.5" x14ac:dyDescent="0.25">
      <c r="A1569" s="28"/>
      <c r="B1569" s="53"/>
      <c r="C1569" s="33" t="s">
        <v>1730</v>
      </c>
      <c r="D1569" s="30"/>
    </row>
    <row r="1570" spans="1:4" ht="16.5" x14ac:dyDescent="0.25">
      <c r="A1570" s="28"/>
      <c r="B1570" s="53"/>
      <c r="C1570" s="33" t="s">
        <v>1731</v>
      </c>
      <c r="D1570" s="30"/>
    </row>
    <row r="1571" spans="1:4" ht="16.5" x14ac:dyDescent="0.25">
      <c r="A1571" s="28"/>
      <c r="B1571" s="53"/>
      <c r="C1571" s="33" t="s">
        <v>1236</v>
      </c>
      <c r="D1571" s="30"/>
    </row>
    <row r="1572" spans="1:4" ht="33" x14ac:dyDescent="0.25">
      <c r="A1572" s="28">
        <v>158</v>
      </c>
      <c r="B1572" s="53"/>
      <c r="C1572" s="29" t="s">
        <v>1732</v>
      </c>
      <c r="D1572" s="30">
        <f>547549.5</f>
        <v>547549.5</v>
      </c>
    </row>
    <row r="1573" spans="1:4" ht="33" x14ac:dyDescent="0.25">
      <c r="A1573" s="28"/>
      <c r="B1573" s="53"/>
      <c r="C1573" s="33" t="s">
        <v>1733</v>
      </c>
      <c r="D1573" s="30"/>
    </row>
    <row r="1574" spans="1:4" ht="16.5" x14ac:dyDescent="0.25">
      <c r="A1574" s="28"/>
      <c r="B1574" s="53"/>
      <c r="C1574" s="33" t="s">
        <v>1734</v>
      </c>
      <c r="D1574" s="30"/>
    </row>
    <row r="1575" spans="1:4" ht="49.5" x14ac:dyDescent="0.25">
      <c r="A1575" s="28">
        <v>159</v>
      </c>
      <c r="B1575" s="53"/>
      <c r="C1575" s="29" t="s">
        <v>1735</v>
      </c>
      <c r="D1575" s="30">
        <f>749505.18</f>
        <v>749505.18</v>
      </c>
    </row>
    <row r="1576" spans="1:4" ht="16.5" x14ac:dyDescent="0.25">
      <c r="A1576" s="28"/>
      <c r="B1576" s="53"/>
      <c r="C1576" s="33" t="s">
        <v>1737</v>
      </c>
      <c r="D1576" s="30"/>
    </row>
    <row r="1577" spans="1:4" ht="16.5" x14ac:dyDescent="0.25">
      <c r="A1577" s="28"/>
      <c r="B1577" s="53"/>
      <c r="C1577" s="33" t="s">
        <v>1736</v>
      </c>
      <c r="D1577" s="30"/>
    </row>
    <row r="1578" spans="1:4" ht="16.5" x14ac:dyDescent="0.25">
      <c r="A1578" s="28"/>
      <c r="B1578" s="53"/>
      <c r="C1578" s="33" t="s">
        <v>1738</v>
      </c>
      <c r="D1578" s="30"/>
    </row>
    <row r="1579" spans="1:4" ht="16.5" x14ac:dyDescent="0.25">
      <c r="A1579" s="28"/>
      <c r="B1579" s="53"/>
      <c r="C1579" s="33" t="s">
        <v>1739</v>
      </c>
      <c r="D1579" s="30"/>
    </row>
    <row r="1580" spans="1:4" ht="33" x14ac:dyDescent="0.25">
      <c r="A1580" s="28">
        <v>160</v>
      </c>
      <c r="B1580" s="53"/>
      <c r="C1580" s="29" t="s">
        <v>1740</v>
      </c>
      <c r="D1580" s="30">
        <f>149700.69</f>
        <v>149700.69</v>
      </c>
    </row>
    <row r="1581" spans="1:4" ht="16.5" x14ac:dyDescent="0.25">
      <c r="A1581" s="28"/>
      <c r="B1581" s="53"/>
      <c r="C1581" s="33" t="s">
        <v>1741</v>
      </c>
      <c r="D1581" s="30"/>
    </row>
    <row r="1582" spans="1:4" ht="16.5" x14ac:dyDescent="0.25">
      <c r="A1582" s="28"/>
      <c r="B1582" s="53"/>
      <c r="C1582" s="33" t="s">
        <v>1742</v>
      </c>
      <c r="D1582" s="30"/>
    </row>
    <row r="1583" spans="1:4" ht="16.5" x14ac:dyDescent="0.25">
      <c r="A1583" s="28"/>
      <c r="B1583" s="53"/>
      <c r="C1583" s="33" t="s">
        <v>1743</v>
      </c>
      <c r="D1583" s="30"/>
    </row>
    <row r="1584" spans="1:4" ht="16.5" x14ac:dyDescent="0.25">
      <c r="A1584" s="28"/>
      <c r="B1584" s="53"/>
      <c r="C1584" s="33" t="s">
        <v>1744</v>
      </c>
      <c r="D1584" s="30"/>
    </row>
    <row r="1585" spans="1:4" ht="16.5" x14ac:dyDescent="0.25">
      <c r="A1585" s="28"/>
      <c r="B1585" s="53"/>
      <c r="C1585" s="33" t="s">
        <v>1745</v>
      </c>
      <c r="D1585" s="30"/>
    </row>
    <row r="1586" spans="1:4" ht="16.5" x14ac:dyDescent="0.25">
      <c r="A1586" s="28"/>
      <c r="B1586" s="53"/>
      <c r="C1586" s="33" t="s">
        <v>1746</v>
      </c>
      <c r="D1586" s="30"/>
    </row>
    <row r="1587" spans="1:4" ht="33" x14ac:dyDescent="0.25">
      <c r="A1587" s="28">
        <v>161</v>
      </c>
      <c r="B1587" s="53"/>
      <c r="C1587" s="29" t="s">
        <v>1747</v>
      </c>
      <c r="D1587" s="30">
        <v>479995.68</v>
      </c>
    </row>
    <row r="1588" spans="1:4" ht="16.5" x14ac:dyDescent="0.25">
      <c r="A1588" s="28"/>
      <c r="B1588" s="53"/>
      <c r="C1588" s="33" t="s">
        <v>1748</v>
      </c>
      <c r="D1588" s="30"/>
    </row>
    <row r="1589" spans="1:4" ht="16.5" x14ac:dyDescent="0.25">
      <c r="A1589" s="28"/>
      <c r="B1589" s="53"/>
      <c r="C1589" s="33" t="s">
        <v>1749</v>
      </c>
      <c r="D1589" s="30"/>
    </row>
    <row r="1590" spans="1:4" ht="16.5" x14ac:dyDescent="0.25">
      <c r="A1590" s="28"/>
      <c r="B1590" s="53"/>
      <c r="C1590" s="33" t="s">
        <v>1750</v>
      </c>
      <c r="D1590" s="30"/>
    </row>
    <row r="1591" spans="1:4" ht="16.5" x14ac:dyDescent="0.25">
      <c r="A1591" s="28"/>
      <c r="B1591" s="53"/>
      <c r="C1591" s="33" t="s">
        <v>1751</v>
      </c>
      <c r="D1591" s="30"/>
    </row>
    <row r="1592" spans="1:4" ht="16.5" x14ac:dyDescent="0.25">
      <c r="A1592" s="28"/>
      <c r="B1592" s="53"/>
      <c r="C1592" s="33" t="s">
        <v>1752</v>
      </c>
      <c r="D1592" s="30"/>
    </row>
    <row r="1593" spans="1:4" ht="16.5" x14ac:dyDescent="0.25">
      <c r="A1593" s="28"/>
      <c r="B1593" s="65"/>
      <c r="C1593" s="33" t="s">
        <v>1753</v>
      </c>
      <c r="D1593" s="30"/>
    </row>
    <row r="1594" spans="1:4" ht="49.5" x14ac:dyDescent="0.25">
      <c r="A1594" s="28">
        <v>162</v>
      </c>
      <c r="B1594" s="21" t="s">
        <v>2113</v>
      </c>
      <c r="C1594" s="29" t="s">
        <v>529</v>
      </c>
      <c r="D1594" s="30">
        <f>15733690.39</f>
        <v>15733690.390000001</v>
      </c>
    </row>
    <row r="1595" spans="1:4" ht="16.5" x14ac:dyDescent="0.25">
      <c r="A1595" s="28"/>
      <c r="B1595" s="21"/>
      <c r="C1595" s="41" t="s">
        <v>532</v>
      </c>
      <c r="D1595" s="30"/>
    </row>
    <row r="1596" spans="1:4" ht="16.5" x14ac:dyDescent="0.25">
      <c r="A1596" s="28"/>
      <c r="B1596" s="21"/>
      <c r="C1596" s="33" t="s">
        <v>533</v>
      </c>
      <c r="D1596" s="30"/>
    </row>
    <row r="1597" spans="1:4" ht="16.5" x14ac:dyDescent="0.25">
      <c r="A1597" s="28"/>
      <c r="B1597" s="21"/>
      <c r="C1597" s="33" t="s">
        <v>534</v>
      </c>
      <c r="D1597" s="30"/>
    </row>
    <row r="1598" spans="1:4" ht="16.5" x14ac:dyDescent="0.25">
      <c r="A1598" s="28"/>
      <c r="B1598" s="21"/>
      <c r="C1598" s="33" t="s">
        <v>535</v>
      </c>
      <c r="D1598" s="30"/>
    </row>
    <row r="1599" spans="1:4" ht="16.5" x14ac:dyDescent="0.25">
      <c r="A1599" s="28"/>
      <c r="B1599" s="21"/>
      <c r="C1599" s="33" t="s">
        <v>536</v>
      </c>
      <c r="D1599" s="30"/>
    </row>
    <row r="1600" spans="1:4" ht="16.5" x14ac:dyDescent="0.25">
      <c r="A1600" s="28"/>
      <c r="B1600" s="21"/>
      <c r="C1600" s="33" t="s">
        <v>537</v>
      </c>
      <c r="D1600" s="30"/>
    </row>
    <row r="1601" spans="1:4" ht="16.5" x14ac:dyDescent="0.25">
      <c r="A1601" s="28"/>
      <c r="B1601" s="21"/>
      <c r="C1601" s="33" t="s">
        <v>538</v>
      </c>
      <c r="D1601" s="30"/>
    </row>
    <row r="1602" spans="1:4" ht="16.5" x14ac:dyDescent="0.25">
      <c r="A1602" s="28"/>
      <c r="B1602" s="21"/>
      <c r="C1602" s="33" t="s">
        <v>539</v>
      </c>
      <c r="D1602" s="30"/>
    </row>
    <row r="1603" spans="1:4" ht="16.5" x14ac:dyDescent="0.25">
      <c r="A1603" s="28"/>
      <c r="B1603" s="21"/>
      <c r="C1603" s="33" t="s">
        <v>540</v>
      </c>
      <c r="D1603" s="30"/>
    </row>
    <row r="1604" spans="1:4" ht="16.5" x14ac:dyDescent="0.25">
      <c r="A1604" s="28"/>
      <c r="B1604" s="21"/>
      <c r="C1604" s="33" t="s">
        <v>541</v>
      </c>
      <c r="D1604" s="30"/>
    </row>
    <row r="1605" spans="1:4" ht="16.5" x14ac:dyDescent="0.25">
      <c r="A1605" s="28"/>
      <c r="B1605" s="21"/>
      <c r="C1605" s="33" t="s">
        <v>542</v>
      </c>
      <c r="D1605" s="30"/>
    </row>
    <row r="1606" spans="1:4" ht="16.5" x14ac:dyDescent="0.25">
      <c r="A1606" s="28"/>
      <c r="B1606" s="21"/>
      <c r="C1606" s="41" t="s">
        <v>543</v>
      </c>
      <c r="D1606" s="30"/>
    </row>
    <row r="1607" spans="1:4" ht="16.5" x14ac:dyDescent="0.25">
      <c r="A1607" s="28"/>
      <c r="B1607" s="21"/>
      <c r="C1607" s="33" t="s">
        <v>544</v>
      </c>
      <c r="D1607" s="30"/>
    </row>
    <row r="1608" spans="1:4" ht="16.5" x14ac:dyDescent="0.25">
      <c r="A1608" s="28"/>
      <c r="B1608" s="21"/>
      <c r="C1608" s="33" t="s">
        <v>545</v>
      </c>
      <c r="D1608" s="30"/>
    </row>
    <row r="1609" spans="1:4" ht="16.5" x14ac:dyDescent="0.25">
      <c r="A1609" s="28"/>
      <c r="B1609" s="21"/>
      <c r="C1609" s="41" t="s">
        <v>546</v>
      </c>
      <c r="D1609" s="30"/>
    </row>
    <row r="1610" spans="1:4" ht="16.5" x14ac:dyDescent="0.25">
      <c r="A1610" s="28"/>
      <c r="B1610" s="21"/>
      <c r="C1610" s="33" t="s">
        <v>547</v>
      </c>
      <c r="D1610" s="30"/>
    </row>
    <row r="1611" spans="1:4" ht="16.5" x14ac:dyDescent="0.25">
      <c r="A1611" s="28"/>
      <c r="B1611" s="21"/>
      <c r="C1611" s="33" t="s">
        <v>548</v>
      </c>
      <c r="D1611" s="30"/>
    </row>
    <row r="1612" spans="1:4" ht="16.5" x14ac:dyDescent="0.25">
      <c r="A1612" s="28"/>
      <c r="B1612" s="21"/>
      <c r="C1612" s="33" t="s">
        <v>549</v>
      </c>
      <c r="D1612" s="30"/>
    </row>
    <row r="1613" spans="1:4" ht="16.5" x14ac:dyDescent="0.25">
      <c r="A1613" s="28"/>
      <c r="B1613" s="21"/>
      <c r="C1613" s="33" t="s">
        <v>550</v>
      </c>
      <c r="D1613" s="30"/>
    </row>
    <row r="1614" spans="1:4" ht="16.5" x14ac:dyDescent="0.25">
      <c r="A1614" s="28"/>
      <c r="B1614" s="21"/>
      <c r="C1614" s="33" t="s">
        <v>551</v>
      </c>
      <c r="D1614" s="30"/>
    </row>
    <row r="1615" spans="1:4" ht="16.5" x14ac:dyDescent="0.25">
      <c r="A1615" s="28"/>
      <c r="B1615" s="21"/>
      <c r="C1615" s="33" t="s">
        <v>552</v>
      </c>
      <c r="D1615" s="30"/>
    </row>
    <row r="1616" spans="1:4" ht="16.5" x14ac:dyDescent="0.25">
      <c r="A1616" s="28"/>
      <c r="B1616" s="21"/>
      <c r="C1616" s="33" t="s">
        <v>553</v>
      </c>
      <c r="D1616" s="30"/>
    </row>
    <row r="1617" spans="1:4" ht="16.5" x14ac:dyDescent="0.25">
      <c r="A1617" s="28"/>
      <c r="B1617" s="21"/>
      <c r="C1617" s="33" t="s">
        <v>554</v>
      </c>
      <c r="D1617" s="30"/>
    </row>
    <row r="1618" spans="1:4" ht="16.5" x14ac:dyDescent="0.25">
      <c r="A1618" s="28"/>
      <c r="B1618" s="21"/>
      <c r="C1618" s="33" t="s">
        <v>555</v>
      </c>
      <c r="D1618" s="30"/>
    </row>
    <row r="1619" spans="1:4" ht="16.5" x14ac:dyDescent="0.25">
      <c r="A1619" s="28"/>
      <c r="B1619" s="21"/>
      <c r="C1619" s="33" t="s">
        <v>207</v>
      </c>
      <c r="D1619" s="30"/>
    </row>
    <row r="1620" spans="1:4" ht="16.5" x14ac:dyDescent="0.25">
      <c r="A1620" s="28"/>
      <c r="B1620" s="21"/>
      <c r="C1620" s="33" t="s">
        <v>556</v>
      </c>
      <c r="D1620" s="30"/>
    </row>
    <row r="1621" spans="1:4" ht="16.5" x14ac:dyDescent="0.25">
      <c r="A1621" s="28"/>
      <c r="B1621" s="21"/>
      <c r="C1621" s="33" t="s">
        <v>557</v>
      </c>
      <c r="D1621" s="30"/>
    </row>
    <row r="1622" spans="1:4" ht="16.5" x14ac:dyDescent="0.25">
      <c r="A1622" s="28"/>
      <c r="B1622" s="21"/>
      <c r="C1622" s="33" t="s">
        <v>558</v>
      </c>
      <c r="D1622" s="30"/>
    </row>
    <row r="1623" spans="1:4" ht="16.5" x14ac:dyDescent="0.25">
      <c r="A1623" s="28"/>
      <c r="B1623" s="21"/>
      <c r="C1623" s="33" t="s">
        <v>559</v>
      </c>
      <c r="D1623" s="30"/>
    </row>
    <row r="1624" spans="1:4" ht="16.5" x14ac:dyDescent="0.25">
      <c r="A1624" s="28"/>
      <c r="B1624" s="21"/>
      <c r="C1624" s="33" t="s">
        <v>560</v>
      </c>
      <c r="D1624" s="30"/>
    </row>
    <row r="1625" spans="1:4" ht="16.5" x14ac:dyDescent="0.25">
      <c r="A1625" s="28"/>
      <c r="B1625" s="21"/>
      <c r="C1625" s="41" t="s">
        <v>530</v>
      </c>
      <c r="D1625" s="30"/>
    </row>
    <row r="1626" spans="1:4" ht="33" x14ac:dyDescent="0.25">
      <c r="A1626" s="28"/>
      <c r="B1626" s="21"/>
      <c r="C1626" s="33" t="s">
        <v>561</v>
      </c>
      <c r="D1626" s="30"/>
    </row>
    <row r="1627" spans="1:4" ht="33" x14ac:dyDescent="0.25">
      <c r="A1627" s="28"/>
      <c r="B1627" s="21"/>
      <c r="C1627" s="33" t="s">
        <v>562</v>
      </c>
      <c r="D1627" s="30"/>
    </row>
    <row r="1628" spans="1:4" ht="33" x14ac:dyDescent="0.25">
      <c r="A1628" s="28"/>
      <c r="B1628" s="21"/>
      <c r="C1628" s="33" t="s">
        <v>563</v>
      </c>
      <c r="D1628" s="30"/>
    </row>
    <row r="1629" spans="1:4" ht="49.5" x14ac:dyDescent="0.25">
      <c r="A1629" s="28"/>
      <c r="B1629" s="21"/>
      <c r="C1629" s="33" t="s">
        <v>564</v>
      </c>
      <c r="D1629" s="30"/>
    </row>
    <row r="1630" spans="1:4" ht="49.5" x14ac:dyDescent="0.25">
      <c r="A1630" s="28"/>
      <c r="B1630" s="21"/>
      <c r="C1630" s="33" t="s">
        <v>565</v>
      </c>
      <c r="D1630" s="30"/>
    </row>
    <row r="1631" spans="1:4" ht="16.5" x14ac:dyDescent="0.25">
      <c r="A1631" s="28"/>
      <c r="B1631" s="21"/>
      <c r="C1631" s="41" t="s">
        <v>531</v>
      </c>
      <c r="D1631" s="30"/>
    </row>
    <row r="1632" spans="1:4" ht="33" x14ac:dyDescent="0.25">
      <c r="A1632" s="28"/>
      <c r="B1632" s="21"/>
      <c r="C1632" s="33" t="s">
        <v>566</v>
      </c>
      <c r="D1632" s="30"/>
    </row>
    <row r="1633" spans="1:4" ht="33" x14ac:dyDescent="0.25">
      <c r="A1633" s="28"/>
      <c r="B1633" s="21"/>
      <c r="C1633" s="33" t="s">
        <v>567</v>
      </c>
      <c r="D1633" s="30"/>
    </row>
    <row r="1634" spans="1:4" ht="49.5" x14ac:dyDescent="0.25">
      <c r="A1634" s="28"/>
      <c r="B1634" s="21"/>
      <c r="C1634" s="33" t="s">
        <v>568</v>
      </c>
      <c r="D1634" s="30"/>
    </row>
    <row r="1635" spans="1:4" ht="33" x14ac:dyDescent="0.25">
      <c r="A1635" s="28">
        <v>163</v>
      </c>
      <c r="B1635" s="21"/>
      <c r="C1635" s="29" t="s">
        <v>569</v>
      </c>
      <c r="D1635" s="30">
        <f>918674.83</f>
        <v>918674.83</v>
      </c>
    </row>
    <row r="1636" spans="1:4" ht="16.5" x14ac:dyDescent="0.25">
      <c r="A1636" s="28"/>
      <c r="B1636" s="21"/>
      <c r="C1636" s="33" t="s">
        <v>570</v>
      </c>
      <c r="D1636" s="30"/>
    </row>
    <row r="1637" spans="1:4" ht="16.5" x14ac:dyDescent="0.25">
      <c r="A1637" s="28"/>
      <c r="B1637" s="21"/>
      <c r="C1637" s="33" t="s">
        <v>571</v>
      </c>
      <c r="D1637" s="30"/>
    </row>
    <row r="1638" spans="1:4" ht="16.5" x14ac:dyDescent="0.25">
      <c r="A1638" s="28"/>
      <c r="B1638" s="21"/>
      <c r="C1638" s="33" t="s">
        <v>572</v>
      </c>
      <c r="D1638" s="30"/>
    </row>
    <row r="1639" spans="1:4" ht="16.5" x14ac:dyDescent="0.25">
      <c r="A1639" s="28"/>
      <c r="B1639" s="21"/>
      <c r="C1639" s="33" t="s">
        <v>444</v>
      </c>
      <c r="D1639" s="30"/>
    </row>
    <row r="1640" spans="1:4" ht="16.5" x14ac:dyDescent="0.25">
      <c r="A1640" s="28"/>
      <c r="B1640" s="21"/>
      <c r="C1640" s="33" t="s">
        <v>511</v>
      </c>
      <c r="D1640" s="30"/>
    </row>
    <row r="1641" spans="1:4" ht="16.5" x14ac:dyDescent="0.25">
      <c r="A1641" s="28"/>
      <c r="B1641" s="21"/>
      <c r="C1641" s="33" t="s">
        <v>573</v>
      </c>
      <c r="D1641" s="30"/>
    </row>
    <row r="1642" spans="1:4" ht="16.5" x14ac:dyDescent="0.25">
      <c r="A1642" s="28"/>
      <c r="B1642" s="21"/>
      <c r="C1642" s="33" t="s">
        <v>353</v>
      </c>
      <c r="D1642" s="30"/>
    </row>
    <row r="1643" spans="1:4" ht="16.5" x14ac:dyDescent="0.25">
      <c r="A1643" s="28"/>
      <c r="B1643" s="21"/>
      <c r="C1643" s="33" t="s">
        <v>574</v>
      </c>
      <c r="D1643" s="30"/>
    </row>
    <row r="1644" spans="1:4" ht="16.5" x14ac:dyDescent="0.25">
      <c r="A1644" s="28"/>
      <c r="B1644" s="21"/>
      <c r="C1644" s="33" t="s">
        <v>575</v>
      </c>
      <c r="D1644" s="30"/>
    </row>
    <row r="1645" spans="1:4" ht="33" x14ac:dyDescent="0.25">
      <c r="A1645" s="28"/>
      <c r="B1645" s="21"/>
      <c r="C1645" s="33" t="s">
        <v>576</v>
      </c>
      <c r="D1645" s="30"/>
    </row>
    <row r="1646" spans="1:4" ht="16.5" x14ac:dyDescent="0.25">
      <c r="A1646" s="28"/>
      <c r="B1646" s="21"/>
      <c r="C1646" s="33" t="s">
        <v>577</v>
      </c>
      <c r="D1646" s="30"/>
    </row>
    <row r="1647" spans="1:4" ht="33" x14ac:dyDescent="0.25">
      <c r="A1647" s="28"/>
      <c r="B1647" s="21"/>
      <c r="C1647" s="33" t="s">
        <v>578</v>
      </c>
      <c r="D1647" s="30"/>
    </row>
    <row r="1648" spans="1:4" ht="16.5" x14ac:dyDescent="0.25">
      <c r="A1648" s="28"/>
      <c r="B1648" s="21"/>
      <c r="C1648" s="33" t="s">
        <v>579</v>
      </c>
      <c r="D1648" s="30"/>
    </row>
    <row r="1649" spans="1:4" ht="18.75" customHeight="1" x14ac:dyDescent="0.25">
      <c r="A1649" s="28"/>
      <c r="B1649" s="21"/>
      <c r="C1649" s="66" t="s">
        <v>5</v>
      </c>
      <c r="D1649" s="30"/>
    </row>
    <row r="1650" spans="1:4" ht="16.5" customHeight="1" x14ac:dyDescent="0.25">
      <c r="A1650" s="28"/>
      <c r="B1650" s="21"/>
      <c r="C1650" s="43" t="s">
        <v>580</v>
      </c>
      <c r="D1650" s="30"/>
    </row>
    <row r="1651" spans="1:4" ht="18" customHeight="1" x14ac:dyDescent="0.25">
      <c r="A1651" s="28"/>
      <c r="B1651" s="21"/>
      <c r="C1651" s="43" t="s">
        <v>581</v>
      </c>
      <c r="D1651" s="30"/>
    </row>
    <row r="1652" spans="1:4" ht="16.5" x14ac:dyDescent="0.25">
      <c r="A1652" s="28"/>
      <c r="B1652" s="21"/>
      <c r="C1652" s="43" t="s">
        <v>582</v>
      </c>
      <c r="D1652" s="30"/>
    </row>
    <row r="1653" spans="1:4" ht="16.5" x14ac:dyDescent="0.25">
      <c r="A1653" s="28"/>
      <c r="B1653" s="21"/>
      <c r="C1653" s="43" t="s">
        <v>120</v>
      </c>
      <c r="D1653" s="30"/>
    </row>
    <row r="1654" spans="1:4" ht="16.5" x14ac:dyDescent="0.25">
      <c r="A1654" s="28"/>
      <c r="B1654" s="21"/>
      <c r="C1654" s="43" t="s">
        <v>583</v>
      </c>
      <c r="D1654" s="30"/>
    </row>
    <row r="1655" spans="1:4" ht="16.5" x14ac:dyDescent="0.25">
      <c r="A1655" s="28"/>
      <c r="B1655" s="21"/>
      <c r="C1655" s="43" t="s">
        <v>584</v>
      </c>
      <c r="D1655" s="30"/>
    </row>
    <row r="1656" spans="1:4" ht="33" x14ac:dyDescent="0.25">
      <c r="A1656" s="28">
        <v>164</v>
      </c>
      <c r="B1656" s="21"/>
      <c r="C1656" s="29" t="s">
        <v>585</v>
      </c>
      <c r="D1656" s="30">
        <f>912030.15</f>
        <v>912030.15</v>
      </c>
    </row>
    <row r="1657" spans="1:4" ht="16.5" x14ac:dyDescent="0.25">
      <c r="A1657" s="28"/>
      <c r="B1657" s="21"/>
      <c r="C1657" s="43" t="s">
        <v>586</v>
      </c>
      <c r="D1657" s="30"/>
    </row>
    <row r="1658" spans="1:4" ht="16.5" x14ac:dyDescent="0.25">
      <c r="A1658" s="28"/>
      <c r="B1658" s="21"/>
      <c r="C1658" s="43" t="s">
        <v>587</v>
      </c>
      <c r="D1658" s="30"/>
    </row>
    <row r="1659" spans="1:4" ht="16.5" x14ac:dyDescent="0.25">
      <c r="A1659" s="28"/>
      <c r="B1659" s="21"/>
      <c r="C1659" s="43" t="s">
        <v>588</v>
      </c>
      <c r="D1659" s="30"/>
    </row>
    <row r="1660" spans="1:4" ht="16.5" x14ac:dyDescent="0.25">
      <c r="A1660" s="28"/>
      <c r="B1660" s="21"/>
      <c r="C1660" s="43" t="s">
        <v>589</v>
      </c>
      <c r="D1660" s="30"/>
    </row>
    <row r="1661" spans="1:4" ht="16.5" x14ac:dyDescent="0.25">
      <c r="A1661" s="28"/>
      <c r="B1661" s="21"/>
      <c r="C1661" s="43" t="s">
        <v>590</v>
      </c>
      <c r="D1661" s="30"/>
    </row>
    <row r="1662" spans="1:4" ht="16.5" x14ac:dyDescent="0.25">
      <c r="A1662" s="28"/>
      <c r="B1662" s="21"/>
      <c r="C1662" s="43" t="s">
        <v>591</v>
      </c>
      <c r="D1662" s="30"/>
    </row>
    <row r="1663" spans="1:4" ht="16.5" x14ac:dyDescent="0.25">
      <c r="A1663" s="28"/>
      <c r="B1663" s="21"/>
      <c r="C1663" s="43" t="s">
        <v>592</v>
      </c>
      <c r="D1663" s="30"/>
    </row>
    <row r="1664" spans="1:4" ht="16.5" x14ac:dyDescent="0.25">
      <c r="A1664" s="28"/>
      <c r="B1664" s="21"/>
      <c r="C1664" s="43" t="s">
        <v>436</v>
      </c>
      <c r="D1664" s="30"/>
    </row>
    <row r="1665" spans="1:4" ht="16.5" x14ac:dyDescent="0.25">
      <c r="A1665" s="28"/>
      <c r="B1665" s="21"/>
      <c r="C1665" s="43" t="s">
        <v>593</v>
      </c>
      <c r="D1665" s="30"/>
    </row>
    <row r="1666" spans="1:4" ht="16.5" x14ac:dyDescent="0.25">
      <c r="A1666" s="28"/>
      <c r="B1666" s="21"/>
      <c r="C1666" s="43" t="s">
        <v>594</v>
      </c>
      <c r="D1666" s="30"/>
    </row>
    <row r="1667" spans="1:4" ht="16.5" x14ac:dyDescent="0.25">
      <c r="A1667" s="28"/>
      <c r="B1667" s="21"/>
      <c r="C1667" s="43" t="s">
        <v>595</v>
      </c>
      <c r="D1667" s="30"/>
    </row>
    <row r="1668" spans="1:4" ht="16.5" x14ac:dyDescent="0.25">
      <c r="A1668" s="28"/>
      <c r="B1668" s="21"/>
      <c r="C1668" s="43" t="s">
        <v>596</v>
      </c>
      <c r="D1668" s="30"/>
    </row>
    <row r="1669" spans="1:4" ht="33" x14ac:dyDescent="0.25">
      <c r="A1669" s="28">
        <v>165</v>
      </c>
      <c r="B1669" s="21"/>
      <c r="C1669" s="29" t="s">
        <v>597</v>
      </c>
      <c r="D1669" s="30">
        <f>2748476.96</f>
        <v>2748476.96</v>
      </c>
    </row>
    <row r="1670" spans="1:4" ht="16.5" x14ac:dyDescent="0.25">
      <c r="A1670" s="28"/>
      <c r="B1670" s="21"/>
      <c r="C1670" s="42" t="s">
        <v>599</v>
      </c>
      <c r="D1670" s="30"/>
    </row>
    <row r="1671" spans="1:4" ht="16.5" x14ac:dyDescent="0.25">
      <c r="A1671" s="28"/>
      <c r="B1671" s="21"/>
      <c r="C1671" s="42" t="s">
        <v>600</v>
      </c>
      <c r="D1671" s="30"/>
    </row>
    <row r="1672" spans="1:4" ht="16.5" x14ac:dyDescent="0.25">
      <c r="A1672" s="28"/>
      <c r="B1672" s="21"/>
      <c r="C1672" s="42" t="s">
        <v>601</v>
      </c>
      <c r="D1672" s="30"/>
    </row>
    <row r="1673" spans="1:4" ht="16.5" x14ac:dyDescent="0.25">
      <c r="A1673" s="28"/>
      <c r="B1673" s="21"/>
      <c r="C1673" s="42" t="s">
        <v>602</v>
      </c>
      <c r="D1673" s="30"/>
    </row>
    <row r="1674" spans="1:4" ht="16.5" x14ac:dyDescent="0.25">
      <c r="A1674" s="28"/>
      <c r="B1674" s="21"/>
      <c r="C1674" s="44" t="s">
        <v>5</v>
      </c>
      <c r="D1674" s="30"/>
    </row>
    <row r="1675" spans="1:4" ht="16.5" x14ac:dyDescent="0.25">
      <c r="A1675" s="28"/>
      <c r="B1675" s="21"/>
      <c r="C1675" s="42" t="s">
        <v>604</v>
      </c>
      <c r="D1675" s="30"/>
    </row>
    <row r="1676" spans="1:4" ht="16.5" x14ac:dyDescent="0.25">
      <c r="A1676" s="28"/>
      <c r="B1676" s="21"/>
      <c r="C1676" s="44" t="s">
        <v>598</v>
      </c>
      <c r="D1676" s="30"/>
    </row>
    <row r="1677" spans="1:4" ht="33" x14ac:dyDescent="0.25">
      <c r="A1677" s="28"/>
      <c r="B1677" s="21"/>
      <c r="C1677" s="42" t="s">
        <v>603</v>
      </c>
      <c r="D1677" s="30"/>
    </row>
    <row r="1678" spans="1:4" ht="33" x14ac:dyDescent="0.25">
      <c r="A1678" s="28"/>
      <c r="B1678" s="21"/>
      <c r="C1678" s="42" t="s">
        <v>603</v>
      </c>
      <c r="D1678" s="30"/>
    </row>
    <row r="1679" spans="1:4" ht="16.5" x14ac:dyDescent="0.25">
      <c r="A1679" s="28"/>
      <c r="B1679" s="21"/>
      <c r="C1679" s="42" t="s">
        <v>605</v>
      </c>
      <c r="D1679" s="30"/>
    </row>
    <row r="1680" spans="1:4" ht="16.5" x14ac:dyDescent="0.25">
      <c r="A1680" s="28"/>
      <c r="B1680" s="21"/>
      <c r="C1680" s="42" t="s">
        <v>606</v>
      </c>
      <c r="D1680" s="30"/>
    </row>
    <row r="1681" spans="1:4" ht="16.5" x14ac:dyDescent="0.25">
      <c r="A1681" s="28"/>
      <c r="B1681" s="21"/>
      <c r="C1681" s="42" t="s">
        <v>607</v>
      </c>
      <c r="D1681" s="30"/>
    </row>
    <row r="1682" spans="1:4" ht="16.5" x14ac:dyDescent="0.25">
      <c r="A1682" s="28"/>
      <c r="B1682" s="21"/>
      <c r="C1682" s="42" t="s">
        <v>608</v>
      </c>
      <c r="D1682" s="30"/>
    </row>
    <row r="1683" spans="1:4" ht="16.5" x14ac:dyDescent="0.25">
      <c r="A1683" s="28"/>
      <c r="B1683" s="21"/>
      <c r="C1683" s="42" t="s">
        <v>609</v>
      </c>
      <c r="D1683" s="30"/>
    </row>
    <row r="1684" spans="1:4" ht="16.5" x14ac:dyDescent="0.25">
      <c r="A1684" s="28"/>
      <c r="B1684" s="21"/>
      <c r="C1684" s="42" t="s">
        <v>610</v>
      </c>
      <c r="D1684" s="30"/>
    </row>
    <row r="1685" spans="1:4" ht="16.5" x14ac:dyDescent="0.25">
      <c r="A1685" s="28"/>
      <c r="B1685" s="21"/>
      <c r="C1685" s="42" t="s">
        <v>611</v>
      </c>
      <c r="D1685" s="30"/>
    </row>
    <row r="1686" spans="1:4" ht="16.5" x14ac:dyDescent="0.25">
      <c r="A1686" s="28"/>
      <c r="B1686" s="21"/>
      <c r="C1686" s="42" t="s">
        <v>612</v>
      </c>
      <c r="D1686" s="30"/>
    </row>
    <row r="1687" spans="1:4" ht="16.5" x14ac:dyDescent="0.25">
      <c r="A1687" s="28"/>
      <c r="B1687" s="21"/>
      <c r="C1687" s="42" t="s">
        <v>613</v>
      </c>
      <c r="D1687" s="30"/>
    </row>
    <row r="1688" spans="1:4" ht="16.5" x14ac:dyDescent="0.25">
      <c r="A1688" s="28"/>
      <c r="B1688" s="21"/>
      <c r="C1688" s="37" t="s">
        <v>614</v>
      </c>
      <c r="D1688" s="30"/>
    </row>
    <row r="1689" spans="1:4" ht="16.5" x14ac:dyDescent="0.25">
      <c r="A1689" s="28"/>
      <c r="B1689" s="21"/>
      <c r="C1689" s="37" t="s">
        <v>615</v>
      </c>
      <c r="D1689" s="30"/>
    </row>
    <row r="1690" spans="1:4" ht="16.5" x14ac:dyDescent="0.25">
      <c r="A1690" s="28"/>
      <c r="B1690" s="21"/>
      <c r="C1690" s="37" t="s">
        <v>616</v>
      </c>
      <c r="D1690" s="30"/>
    </row>
    <row r="1691" spans="1:4" ht="16.5" x14ac:dyDescent="0.25">
      <c r="A1691" s="28"/>
      <c r="B1691" s="21"/>
      <c r="C1691" s="37" t="s">
        <v>617</v>
      </c>
      <c r="D1691" s="30"/>
    </row>
    <row r="1692" spans="1:4" ht="33" x14ac:dyDescent="0.25">
      <c r="A1692" s="28"/>
      <c r="B1692" s="21"/>
      <c r="C1692" s="37" t="s">
        <v>618</v>
      </c>
      <c r="D1692" s="30"/>
    </row>
    <row r="1693" spans="1:4" ht="16.5" x14ac:dyDescent="0.25">
      <c r="A1693" s="28"/>
      <c r="B1693" s="21"/>
      <c r="C1693" s="36" t="s">
        <v>619</v>
      </c>
      <c r="D1693" s="30"/>
    </row>
    <row r="1694" spans="1:4" ht="33" x14ac:dyDescent="0.25">
      <c r="A1694" s="28">
        <v>166</v>
      </c>
      <c r="B1694" s="21"/>
      <c r="C1694" s="29" t="s">
        <v>620</v>
      </c>
      <c r="D1694" s="30">
        <f>1588380.97</f>
        <v>1588380.97</v>
      </c>
    </row>
    <row r="1695" spans="1:4" ht="16.5" x14ac:dyDescent="0.25">
      <c r="A1695" s="28"/>
      <c r="B1695" s="21"/>
      <c r="C1695" s="33" t="s">
        <v>621</v>
      </c>
      <c r="D1695" s="30"/>
    </row>
    <row r="1696" spans="1:4" ht="16.5" x14ac:dyDescent="0.25">
      <c r="A1696" s="28"/>
      <c r="B1696" s="21"/>
      <c r="C1696" s="33" t="s">
        <v>622</v>
      </c>
      <c r="D1696" s="30"/>
    </row>
    <row r="1697" spans="1:4" ht="16.5" x14ac:dyDescent="0.25">
      <c r="A1697" s="28"/>
      <c r="B1697" s="21"/>
      <c r="C1697" s="41" t="s">
        <v>623</v>
      </c>
      <c r="D1697" s="30"/>
    </row>
    <row r="1698" spans="1:4" ht="16.5" x14ac:dyDescent="0.25">
      <c r="A1698" s="28"/>
      <c r="B1698" s="21"/>
      <c r="C1698" s="33" t="s">
        <v>624</v>
      </c>
      <c r="D1698" s="30"/>
    </row>
    <row r="1699" spans="1:4" ht="16.5" x14ac:dyDescent="0.25">
      <c r="A1699" s="28"/>
      <c r="B1699" s="21"/>
      <c r="C1699" s="33" t="s">
        <v>625</v>
      </c>
      <c r="D1699" s="30"/>
    </row>
    <row r="1700" spans="1:4" ht="16.5" x14ac:dyDescent="0.25">
      <c r="A1700" s="28"/>
      <c r="B1700" s="21"/>
      <c r="C1700" s="33" t="s">
        <v>626</v>
      </c>
      <c r="D1700" s="30"/>
    </row>
    <row r="1701" spans="1:4" ht="16.5" x14ac:dyDescent="0.25">
      <c r="A1701" s="28"/>
      <c r="B1701" s="21"/>
      <c r="C1701" s="33" t="s">
        <v>627</v>
      </c>
      <c r="D1701" s="30"/>
    </row>
    <row r="1702" spans="1:4" ht="16.5" x14ac:dyDescent="0.25">
      <c r="A1702" s="28"/>
      <c r="B1702" s="21"/>
      <c r="C1702" s="33" t="s">
        <v>628</v>
      </c>
      <c r="D1702" s="30"/>
    </row>
    <row r="1703" spans="1:4" ht="16.5" x14ac:dyDescent="0.25">
      <c r="A1703" s="28"/>
      <c r="B1703" s="21"/>
      <c r="C1703" s="33" t="s">
        <v>629</v>
      </c>
      <c r="D1703" s="30"/>
    </row>
    <row r="1704" spans="1:4" ht="16.5" x14ac:dyDescent="0.25">
      <c r="A1704" s="28"/>
      <c r="B1704" s="21"/>
      <c r="C1704" s="33" t="s">
        <v>630</v>
      </c>
      <c r="D1704" s="30"/>
    </row>
    <row r="1705" spans="1:4" ht="16.5" x14ac:dyDescent="0.25">
      <c r="A1705" s="28"/>
      <c r="B1705" s="21"/>
      <c r="C1705" s="33" t="s">
        <v>631</v>
      </c>
      <c r="D1705" s="30"/>
    </row>
    <row r="1706" spans="1:4" ht="16.5" x14ac:dyDescent="0.25">
      <c r="A1706" s="28"/>
      <c r="B1706" s="21"/>
      <c r="C1706" s="33" t="s">
        <v>632</v>
      </c>
      <c r="D1706" s="30"/>
    </row>
    <row r="1707" spans="1:4" ht="16.5" x14ac:dyDescent="0.25">
      <c r="A1707" s="28"/>
      <c r="B1707" s="21"/>
      <c r="C1707" s="33" t="s">
        <v>633</v>
      </c>
      <c r="D1707" s="30"/>
    </row>
    <row r="1708" spans="1:4" ht="16.5" x14ac:dyDescent="0.25">
      <c r="A1708" s="28"/>
      <c r="B1708" s="21"/>
      <c r="C1708" s="33" t="s">
        <v>634</v>
      </c>
      <c r="D1708" s="30"/>
    </row>
    <row r="1709" spans="1:4" ht="16.5" x14ac:dyDescent="0.25">
      <c r="A1709" s="28"/>
      <c r="B1709" s="21"/>
      <c r="C1709" s="33" t="s">
        <v>635</v>
      </c>
      <c r="D1709" s="30"/>
    </row>
    <row r="1710" spans="1:4" ht="16.5" x14ac:dyDescent="0.25">
      <c r="A1710" s="28"/>
      <c r="B1710" s="21"/>
      <c r="C1710" s="33" t="s">
        <v>636</v>
      </c>
      <c r="D1710" s="30"/>
    </row>
    <row r="1711" spans="1:4" ht="16.5" x14ac:dyDescent="0.25">
      <c r="A1711" s="28"/>
      <c r="B1711" s="21"/>
      <c r="C1711" s="33" t="s">
        <v>637</v>
      </c>
      <c r="D1711" s="30"/>
    </row>
    <row r="1712" spans="1:4" ht="16.5" x14ac:dyDescent="0.25">
      <c r="A1712" s="28"/>
      <c r="B1712" s="21"/>
      <c r="C1712" s="33" t="s">
        <v>638</v>
      </c>
      <c r="D1712" s="30"/>
    </row>
    <row r="1713" spans="1:4" ht="16.5" x14ac:dyDescent="0.25">
      <c r="A1713" s="28"/>
      <c r="B1713" s="21"/>
      <c r="C1713" s="33" t="s">
        <v>639</v>
      </c>
      <c r="D1713" s="30"/>
    </row>
    <row r="1714" spans="1:4" ht="16.5" x14ac:dyDescent="0.25">
      <c r="A1714" s="28"/>
      <c r="B1714" s="21"/>
      <c r="C1714" s="33" t="s">
        <v>640</v>
      </c>
      <c r="D1714" s="30"/>
    </row>
    <row r="1715" spans="1:4" ht="16.5" x14ac:dyDescent="0.25">
      <c r="A1715" s="28"/>
      <c r="B1715" s="21"/>
      <c r="C1715" s="33" t="s">
        <v>641</v>
      </c>
      <c r="D1715" s="30"/>
    </row>
    <row r="1716" spans="1:4" ht="49.5" x14ac:dyDescent="0.25">
      <c r="A1716" s="28">
        <v>167</v>
      </c>
      <c r="B1716" s="21"/>
      <c r="C1716" s="29" t="s">
        <v>779</v>
      </c>
      <c r="D1716" s="30">
        <f>4667264.57</f>
        <v>4667264.57</v>
      </c>
    </row>
    <row r="1717" spans="1:4" ht="16.5" x14ac:dyDescent="0.25">
      <c r="A1717" s="28"/>
      <c r="B1717" s="21"/>
      <c r="C1717" s="33" t="s">
        <v>780</v>
      </c>
      <c r="D1717" s="30"/>
    </row>
    <row r="1718" spans="1:4" ht="16.5" x14ac:dyDescent="0.25">
      <c r="A1718" s="28"/>
      <c r="B1718" s="21"/>
      <c r="C1718" s="33" t="s">
        <v>781</v>
      </c>
      <c r="D1718" s="30"/>
    </row>
    <row r="1719" spans="1:4" ht="16.5" x14ac:dyDescent="0.25">
      <c r="A1719" s="28"/>
      <c r="B1719" s="21"/>
      <c r="C1719" s="33" t="s">
        <v>782</v>
      </c>
      <c r="D1719" s="30"/>
    </row>
    <row r="1720" spans="1:4" ht="16.5" x14ac:dyDescent="0.25">
      <c r="A1720" s="28"/>
      <c r="B1720" s="21"/>
      <c r="C1720" s="33" t="s">
        <v>783</v>
      </c>
      <c r="D1720" s="30"/>
    </row>
    <row r="1721" spans="1:4" ht="16.5" x14ac:dyDescent="0.25">
      <c r="A1721" s="28"/>
      <c r="B1721" s="21"/>
      <c r="C1721" s="33" t="s">
        <v>784</v>
      </c>
      <c r="D1721" s="30"/>
    </row>
    <row r="1722" spans="1:4" ht="16.5" x14ac:dyDescent="0.25">
      <c r="A1722" s="28"/>
      <c r="B1722" s="21"/>
      <c r="C1722" s="33" t="s">
        <v>785</v>
      </c>
      <c r="D1722" s="30"/>
    </row>
    <row r="1723" spans="1:4" ht="16.5" x14ac:dyDescent="0.25">
      <c r="A1723" s="28"/>
      <c r="B1723" s="21"/>
      <c r="C1723" s="33" t="s">
        <v>786</v>
      </c>
      <c r="D1723" s="30"/>
    </row>
    <row r="1724" spans="1:4" ht="16.5" x14ac:dyDescent="0.25">
      <c r="A1724" s="28"/>
      <c r="B1724" s="21"/>
      <c r="C1724" s="33" t="s">
        <v>787</v>
      </c>
      <c r="D1724" s="30"/>
    </row>
    <row r="1725" spans="1:4" ht="16.5" x14ac:dyDescent="0.25">
      <c r="A1725" s="28"/>
      <c r="B1725" s="21"/>
      <c r="C1725" s="33" t="s">
        <v>788</v>
      </c>
      <c r="D1725" s="30"/>
    </row>
    <row r="1726" spans="1:4" ht="16.5" x14ac:dyDescent="0.25">
      <c r="A1726" s="28"/>
      <c r="B1726" s="21"/>
      <c r="C1726" s="33" t="s">
        <v>789</v>
      </c>
      <c r="D1726" s="30"/>
    </row>
    <row r="1727" spans="1:4" ht="16.5" x14ac:dyDescent="0.25">
      <c r="A1727" s="28"/>
      <c r="B1727" s="21"/>
      <c r="C1727" s="33" t="s">
        <v>790</v>
      </c>
      <c r="D1727" s="30"/>
    </row>
    <row r="1728" spans="1:4" ht="16.5" x14ac:dyDescent="0.25">
      <c r="A1728" s="28"/>
      <c r="B1728" s="21"/>
      <c r="C1728" s="41" t="s">
        <v>5</v>
      </c>
      <c r="D1728" s="30"/>
    </row>
    <row r="1729" spans="1:4" ht="16.5" x14ac:dyDescent="0.25">
      <c r="A1729" s="28"/>
      <c r="B1729" s="21"/>
      <c r="C1729" s="33" t="s">
        <v>791</v>
      </c>
      <c r="D1729" s="30"/>
    </row>
    <row r="1730" spans="1:4" ht="16.5" x14ac:dyDescent="0.25">
      <c r="A1730" s="28"/>
      <c r="B1730" s="21"/>
      <c r="C1730" s="33" t="s">
        <v>792</v>
      </c>
      <c r="D1730" s="30"/>
    </row>
    <row r="1731" spans="1:4" ht="16.5" x14ac:dyDescent="0.25">
      <c r="A1731" s="28"/>
      <c r="B1731" s="21"/>
      <c r="C1731" s="33" t="s">
        <v>793</v>
      </c>
      <c r="D1731" s="30"/>
    </row>
    <row r="1732" spans="1:4" ht="16.5" x14ac:dyDescent="0.25">
      <c r="A1732" s="28"/>
      <c r="B1732" s="21"/>
      <c r="C1732" s="33" t="s">
        <v>794</v>
      </c>
      <c r="D1732" s="30"/>
    </row>
    <row r="1733" spans="1:4" ht="16.5" x14ac:dyDescent="0.25">
      <c r="A1733" s="28"/>
      <c r="B1733" s="21"/>
      <c r="C1733" s="33" t="s">
        <v>583</v>
      </c>
      <c r="D1733" s="30"/>
    </row>
    <row r="1734" spans="1:4" ht="16.5" x14ac:dyDescent="0.25">
      <c r="A1734" s="28"/>
      <c r="B1734" s="21"/>
      <c r="C1734" s="33" t="s">
        <v>795</v>
      </c>
      <c r="D1734" s="30"/>
    </row>
    <row r="1735" spans="1:4" ht="16.5" x14ac:dyDescent="0.25">
      <c r="A1735" s="28"/>
      <c r="B1735" s="21"/>
      <c r="C1735" s="33" t="s">
        <v>120</v>
      </c>
      <c r="D1735" s="30"/>
    </row>
    <row r="1736" spans="1:4" ht="16.5" x14ac:dyDescent="0.25">
      <c r="A1736" s="28"/>
      <c r="B1736" s="21"/>
      <c r="C1736" s="33" t="s">
        <v>796</v>
      </c>
      <c r="D1736" s="30"/>
    </row>
    <row r="1737" spans="1:4" ht="16.5" x14ac:dyDescent="0.25">
      <c r="A1737" s="28"/>
      <c r="B1737" s="21"/>
      <c r="C1737" s="33" t="s">
        <v>101</v>
      </c>
      <c r="D1737" s="30"/>
    </row>
    <row r="1738" spans="1:4" ht="16.5" x14ac:dyDescent="0.25">
      <c r="A1738" s="28"/>
      <c r="B1738" s="21"/>
      <c r="C1738" s="33" t="s">
        <v>797</v>
      </c>
      <c r="D1738" s="30"/>
    </row>
    <row r="1739" spans="1:4" ht="16.5" x14ac:dyDescent="0.25">
      <c r="A1739" s="28"/>
      <c r="B1739" s="21"/>
      <c r="C1739" s="33" t="s">
        <v>628</v>
      </c>
      <c r="D1739" s="30"/>
    </row>
    <row r="1740" spans="1:4" ht="16.5" x14ac:dyDescent="0.25">
      <c r="A1740" s="28"/>
      <c r="B1740" s="21"/>
      <c r="C1740" s="33" t="s">
        <v>798</v>
      </c>
      <c r="D1740" s="30"/>
    </row>
    <row r="1741" spans="1:4" ht="16.5" x14ac:dyDescent="0.25">
      <c r="A1741" s="28"/>
      <c r="B1741" s="21"/>
      <c r="C1741" s="33" t="s">
        <v>799</v>
      </c>
      <c r="D1741" s="30"/>
    </row>
    <row r="1742" spans="1:4" ht="16.5" x14ac:dyDescent="0.25">
      <c r="A1742" s="28"/>
      <c r="B1742" s="21"/>
      <c r="C1742" s="33" t="s">
        <v>800</v>
      </c>
      <c r="D1742" s="30"/>
    </row>
    <row r="1743" spans="1:4" ht="16.5" x14ac:dyDescent="0.25">
      <c r="A1743" s="28"/>
      <c r="B1743" s="21"/>
      <c r="C1743" s="33" t="s">
        <v>801</v>
      </c>
      <c r="D1743" s="30"/>
    </row>
    <row r="1744" spans="1:4" ht="16.5" x14ac:dyDescent="0.25">
      <c r="A1744" s="28"/>
      <c r="B1744" s="21"/>
      <c r="C1744" s="33" t="s">
        <v>802</v>
      </c>
      <c r="D1744" s="30"/>
    </row>
    <row r="1745" spans="1:4" ht="16.5" x14ac:dyDescent="0.25">
      <c r="A1745" s="28"/>
      <c r="B1745" s="21"/>
      <c r="C1745" s="33" t="s">
        <v>803</v>
      </c>
      <c r="D1745" s="30"/>
    </row>
    <row r="1746" spans="1:4" ht="16.5" x14ac:dyDescent="0.25">
      <c r="A1746" s="28"/>
      <c r="B1746" s="21"/>
      <c r="C1746" s="33" t="s">
        <v>426</v>
      </c>
      <c r="D1746" s="30"/>
    </row>
    <row r="1747" spans="1:4" ht="16.5" x14ac:dyDescent="0.25">
      <c r="A1747" s="28"/>
      <c r="B1747" s="21"/>
      <c r="C1747" s="33" t="s">
        <v>804</v>
      </c>
      <c r="D1747" s="30"/>
    </row>
    <row r="1748" spans="1:4" ht="16.5" x14ac:dyDescent="0.25">
      <c r="A1748" s="28"/>
      <c r="B1748" s="21"/>
      <c r="C1748" s="33" t="s">
        <v>805</v>
      </c>
      <c r="D1748" s="30"/>
    </row>
    <row r="1749" spans="1:4" ht="16.5" x14ac:dyDescent="0.25">
      <c r="A1749" s="28"/>
      <c r="B1749" s="21"/>
      <c r="C1749" s="33" t="s">
        <v>806</v>
      </c>
      <c r="D1749" s="30"/>
    </row>
    <row r="1750" spans="1:4" ht="16.5" x14ac:dyDescent="0.25">
      <c r="A1750" s="28"/>
      <c r="B1750" s="21"/>
      <c r="C1750" s="33" t="s">
        <v>807</v>
      </c>
      <c r="D1750" s="30"/>
    </row>
    <row r="1751" spans="1:4" ht="16.5" x14ac:dyDescent="0.25">
      <c r="A1751" s="28"/>
      <c r="B1751" s="21"/>
      <c r="C1751" s="33" t="s">
        <v>808</v>
      </c>
      <c r="D1751" s="30"/>
    </row>
    <row r="1752" spans="1:4" ht="16.5" x14ac:dyDescent="0.25">
      <c r="A1752" s="28"/>
      <c r="B1752" s="21"/>
      <c r="C1752" s="33" t="s">
        <v>809</v>
      </c>
      <c r="D1752" s="30"/>
    </row>
    <row r="1753" spans="1:4" ht="16.5" x14ac:dyDescent="0.25">
      <c r="A1753" s="28"/>
      <c r="B1753" s="21"/>
      <c r="C1753" s="33" t="s">
        <v>810</v>
      </c>
      <c r="D1753" s="30"/>
    </row>
    <row r="1754" spans="1:4" ht="16.5" x14ac:dyDescent="0.25">
      <c r="A1754" s="28"/>
      <c r="B1754" s="21"/>
      <c r="C1754" s="33" t="s">
        <v>811</v>
      </c>
      <c r="D1754" s="30"/>
    </row>
    <row r="1755" spans="1:4" ht="16.5" x14ac:dyDescent="0.25">
      <c r="A1755" s="28"/>
      <c r="B1755" s="21"/>
      <c r="C1755" s="33" t="s">
        <v>812</v>
      </c>
      <c r="D1755" s="30"/>
    </row>
    <row r="1756" spans="1:4" ht="33" x14ac:dyDescent="0.25">
      <c r="A1756" s="28"/>
      <c r="B1756" s="21"/>
      <c r="C1756" s="33" t="s">
        <v>813</v>
      </c>
      <c r="D1756" s="30"/>
    </row>
    <row r="1757" spans="1:4" ht="16.5" x14ac:dyDescent="0.25">
      <c r="A1757" s="28"/>
      <c r="B1757" s="21"/>
      <c r="C1757" s="33" t="s">
        <v>814</v>
      </c>
      <c r="D1757" s="30"/>
    </row>
    <row r="1758" spans="1:4" ht="33" x14ac:dyDescent="0.25">
      <c r="A1758" s="28">
        <v>168</v>
      </c>
      <c r="B1758" s="21"/>
      <c r="C1758" s="29" t="s">
        <v>1754</v>
      </c>
      <c r="D1758" s="67">
        <f>5673224.95</f>
        <v>5673224.9500000002</v>
      </c>
    </row>
    <row r="1759" spans="1:4" ht="16.5" x14ac:dyDescent="0.25">
      <c r="A1759" s="28"/>
      <c r="B1759" s="21"/>
      <c r="C1759" s="33" t="s">
        <v>1755</v>
      </c>
      <c r="D1759" s="68"/>
    </row>
    <row r="1760" spans="1:4" ht="16.5" x14ac:dyDescent="0.25">
      <c r="A1760" s="28"/>
      <c r="B1760" s="21"/>
      <c r="C1760" s="33" t="s">
        <v>1756</v>
      </c>
      <c r="D1760" s="68"/>
    </row>
    <row r="1761" spans="1:6" ht="16.5" x14ac:dyDescent="0.25">
      <c r="A1761" s="28"/>
      <c r="B1761" s="21"/>
      <c r="C1761" s="33" t="s">
        <v>1757</v>
      </c>
      <c r="D1761" s="68"/>
    </row>
    <row r="1762" spans="1:6" ht="16.5" x14ac:dyDescent="0.25">
      <c r="A1762" s="28"/>
      <c r="B1762" s="21"/>
      <c r="C1762" s="33" t="s">
        <v>1758</v>
      </c>
      <c r="D1762" s="68"/>
      <c r="F1762" s="12"/>
    </row>
    <row r="1763" spans="1:6" ht="16.5" x14ac:dyDescent="0.25">
      <c r="A1763" s="28"/>
      <c r="B1763" s="21"/>
      <c r="C1763" s="33" t="s">
        <v>1759</v>
      </c>
      <c r="D1763" s="69"/>
    </row>
    <row r="1764" spans="1:6" ht="49.5" x14ac:dyDescent="0.25">
      <c r="A1764" s="28">
        <v>169</v>
      </c>
      <c r="B1764" s="21" t="s">
        <v>2112</v>
      </c>
      <c r="C1764" s="29" t="s">
        <v>944</v>
      </c>
      <c r="D1764" s="30">
        <f>523263.22</f>
        <v>523263.22</v>
      </c>
    </row>
    <row r="1765" spans="1:6" ht="16.5" x14ac:dyDescent="0.25">
      <c r="A1765" s="28"/>
      <c r="B1765" s="21"/>
      <c r="C1765" s="33" t="s">
        <v>945</v>
      </c>
      <c r="D1765" s="30"/>
    </row>
    <row r="1766" spans="1:6" ht="16.5" x14ac:dyDescent="0.25">
      <c r="A1766" s="28"/>
      <c r="B1766" s="21"/>
      <c r="C1766" s="33" t="s">
        <v>946</v>
      </c>
      <c r="D1766" s="30"/>
    </row>
    <row r="1767" spans="1:6" ht="16.5" x14ac:dyDescent="0.25">
      <c r="A1767" s="28"/>
      <c r="B1767" s="21"/>
      <c r="C1767" s="33" t="s">
        <v>947</v>
      </c>
      <c r="D1767" s="30"/>
    </row>
    <row r="1768" spans="1:6" ht="16.5" x14ac:dyDescent="0.25">
      <c r="A1768" s="28"/>
      <c r="B1768" s="21"/>
      <c r="C1768" s="33" t="s">
        <v>954</v>
      </c>
      <c r="D1768" s="30"/>
    </row>
    <row r="1769" spans="1:6" ht="16.5" x14ac:dyDescent="0.25">
      <c r="A1769" s="28"/>
      <c r="B1769" s="21"/>
      <c r="C1769" s="33" t="s">
        <v>948</v>
      </c>
      <c r="D1769" s="30"/>
    </row>
    <row r="1770" spans="1:6" ht="16.5" x14ac:dyDescent="0.25">
      <c r="A1770" s="28"/>
      <c r="B1770" s="21"/>
      <c r="C1770" s="33" t="s">
        <v>949</v>
      </c>
      <c r="D1770" s="30"/>
    </row>
    <row r="1771" spans="1:6" ht="16.5" x14ac:dyDescent="0.25">
      <c r="A1771" s="28"/>
      <c r="B1771" s="21"/>
      <c r="C1771" s="33" t="s">
        <v>950</v>
      </c>
      <c r="D1771" s="30"/>
    </row>
    <row r="1772" spans="1:6" ht="16.5" x14ac:dyDescent="0.25">
      <c r="A1772" s="28"/>
      <c r="B1772" s="21"/>
      <c r="C1772" s="33" t="s">
        <v>951</v>
      </c>
      <c r="D1772" s="30"/>
    </row>
    <row r="1773" spans="1:6" ht="16.5" x14ac:dyDescent="0.25">
      <c r="A1773" s="28"/>
      <c r="B1773" s="21"/>
      <c r="C1773" s="33" t="s">
        <v>952</v>
      </c>
      <c r="D1773" s="30"/>
    </row>
    <row r="1774" spans="1:6" ht="16.5" x14ac:dyDescent="0.25">
      <c r="A1774" s="28"/>
      <c r="B1774" s="21"/>
      <c r="C1774" s="33" t="s">
        <v>953</v>
      </c>
      <c r="D1774" s="30"/>
    </row>
    <row r="1775" spans="1:6" ht="33" x14ac:dyDescent="0.25">
      <c r="A1775" s="28">
        <v>170</v>
      </c>
      <c r="B1775" s="21"/>
      <c r="C1775" s="29" t="s">
        <v>955</v>
      </c>
      <c r="D1775" s="30">
        <f>542358.09</f>
        <v>542358.09</v>
      </c>
    </row>
    <row r="1776" spans="1:6" ht="16.5" x14ac:dyDescent="0.25">
      <c r="A1776" s="28"/>
      <c r="B1776" s="21"/>
      <c r="C1776" s="33" t="s">
        <v>956</v>
      </c>
      <c r="D1776" s="30"/>
    </row>
    <row r="1777" spans="1:4" ht="16.5" x14ac:dyDescent="0.25">
      <c r="A1777" s="28"/>
      <c r="B1777" s="21"/>
      <c r="C1777" s="33" t="s">
        <v>957</v>
      </c>
      <c r="D1777" s="30"/>
    </row>
    <row r="1778" spans="1:4" ht="16.5" x14ac:dyDescent="0.25">
      <c r="A1778" s="28"/>
      <c r="B1778" s="21"/>
      <c r="C1778" s="33" t="s">
        <v>958</v>
      </c>
      <c r="D1778" s="30"/>
    </row>
    <row r="1779" spans="1:4" ht="49.5" x14ac:dyDescent="0.25">
      <c r="A1779" s="28">
        <v>171</v>
      </c>
      <c r="B1779" s="21"/>
      <c r="C1779" s="29" t="s">
        <v>959</v>
      </c>
      <c r="D1779" s="30">
        <f>747731.28</f>
        <v>747731.28</v>
      </c>
    </row>
    <row r="1780" spans="1:4" ht="16.5" x14ac:dyDescent="0.25">
      <c r="A1780" s="28"/>
      <c r="B1780" s="21"/>
      <c r="C1780" s="33" t="s">
        <v>960</v>
      </c>
      <c r="D1780" s="30"/>
    </row>
    <row r="1781" spans="1:4" ht="33" x14ac:dyDescent="0.25">
      <c r="A1781" s="28">
        <v>172</v>
      </c>
      <c r="B1781" s="21"/>
      <c r="C1781" s="29" t="s">
        <v>961</v>
      </c>
      <c r="D1781" s="30">
        <f>5053826.08</f>
        <v>5053826.08</v>
      </c>
    </row>
    <row r="1782" spans="1:4" ht="16.5" x14ac:dyDescent="0.25">
      <c r="A1782" s="28"/>
      <c r="B1782" s="21"/>
      <c r="C1782" s="33" t="s">
        <v>963</v>
      </c>
      <c r="D1782" s="30"/>
    </row>
    <row r="1783" spans="1:4" ht="16.5" x14ac:dyDescent="0.25">
      <c r="A1783" s="28"/>
      <c r="B1783" s="21"/>
      <c r="C1783" s="33" t="s">
        <v>964</v>
      </c>
      <c r="D1783" s="30"/>
    </row>
    <row r="1784" spans="1:4" ht="16.5" x14ac:dyDescent="0.25">
      <c r="A1784" s="28"/>
      <c r="B1784" s="21"/>
      <c r="C1784" s="33" t="s">
        <v>965</v>
      </c>
      <c r="D1784" s="30"/>
    </row>
    <row r="1785" spans="1:4" ht="33" x14ac:dyDescent="0.25">
      <c r="A1785" s="28"/>
      <c r="B1785" s="21"/>
      <c r="C1785" s="33" t="s">
        <v>966</v>
      </c>
      <c r="D1785" s="30"/>
    </row>
    <row r="1786" spans="1:4" ht="16.5" x14ac:dyDescent="0.25">
      <c r="A1786" s="28"/>
      <c r="B1786" s="21"/>
      <c r="C1786" s="33" t="s">
        <v>967</v>
      </c>
      <c r="D1786" s="30"/>
    </row>
    <row r="1787" spans="1:4" ht="16.5" x14ac:dyDescent="0.25">
      <c r="A1787" s="28"/>
      <c r="B1787" s="21"/>
      <c r="C1787" s="33" t="s">
        <v>968</v>
      </c>
      <c r="D1787" s="30"/>
    </row>
    <row r="1788" spans="1:4" ht="16.5" x14ac:dyDescent="0.25">
      <c r="A1788" s="28"/>
      <c r="B1788" s="21"/>
      <c r="C1788" s="33" t="s">
        <v>969</v>
      </c>
      <c r="D1788" s="30"/>
    </row>
    <row r="1789" spans="1:4" ht="16.5" x14ac:dyDescent="0.25">
      <c r="A1789" s="28"/>
      <c r="B1789" s="21"/>
      <c r="C1789" s="33" t="s">
        <v>970</v>
      </c>
      <c r="D1789" s="30"/>
    </row>
    <row r="1790" spans="1:4" ht="16.5" x14ac:dyDescent="0.25">
      <c r="A1790" s="28"/>
      <c r="B1790" s="21"/>
      <c r="C1790" s="33" t="s">
        <v>971</v>
      </c>
      <c r="D1790" s="30"/>
    </row>
    <row r="1791" spans="1:4" ht="16.5" x14ac:dyDescent="0.25">
      <c r="A1791" s="28"/>
      <c r="B1791" s="21"/>
      <c r="C1791" s="33" t="s">
        <v>972</v>
      </c>
      <c r="D1791" s="30"/>
    </row>
    <row r="1792" spans="1:4" ht="16.5" x14ac:dyDescent="0.25">
      <c r="A1792" s="28"/>
      <c r="B1792" s="21"/>
      <c r="C1792" s="33" t="s">
        <v>973</v>
      </c>
      <c r="D1792" s="30"/>
    </row>
    <row r="1793" spans="1:4" ht="16.5" x14ac:dyDescent="0.25">
      <c r="A1793" s="28"/>
      <c r="B1793" s="21"/>
      <c r="C1793" s="33" t="s">
        <v>974</v>
      </c>
      <c r="D1793" s="30"/>
    </row>
    <row r="1794" spans="1:4" ht="16.5" x14ac:dyDescent="0.25">
      <c r="A1794" s="28"/>
      <c r="B1794" s="21"/>
      <c r="C1794" s="33" t="s">
        <v>975</v>
      </c>
      <c r="D1794" s="30"/>
    </row>
    <row r="1795" spans="1:4" ht="16.5" x14ac:dyDescent="0.25">
      <c r="A1795" s="28"/>
      <c r="B1795" s="21"/>
      <c r="C1795" s="33" t="s">
        <v>617</v>
      </c>
      <c r="D1795" s="30"/>
    </row>
    <row r="1796" spans="1:4" ht="16.5" x14ac:dyDescent="0.25">
      <c r="A1796" s="28"/>
      <c r="B1796" s="21"/>
      <c r="C1796" s="33" t="s">
        <v>976</v>
      </c>
      <c r="D1796" s="30"/>
    </row>
    <row r="1797" spans="1:4" ht="16.5" x14ac:dyDescent="0.25">
      <c r="A1797" s="28"/>
      <c r="B1797" s="21"/>
      <c r="C1797" s="33" t="s">
        <v>977</v>
      </c>
      <c r="D1797" s="30"/>
    </row>
    <row r="1798" spans="1:4" ht="16.5" x14ac:dyDescent="0.25">
      <c r="A1798" s="28"/>
      <c r="B1798" s="21"/>
      <c r="C1798" s="33" t="s">
        <v>978</v>
      </c>
      <c r="D1798" s="30"/>
    </row>
    <row r="1799" spans="1:4" ht="16.5" x14ac:dyDescent="0.25">
      <c r="A1799" s="28"/>
      <c r="B1799" s="21"/>
      <c r="C1799" s="33" t="s">
        <v>979</v>
      </c>
      <c r="D1799" s="30"/>
    </row>
    <row r="1800" spans="1:4" ht="16.5" x14ac:dyDescent="0.25">
      <c r="A1800" s="28"/>
      <c r="B1800" s="21"/>
      <c r="C1800" s="41" t="s">
        <v>5</v>
      </c>
      <c r="D1800" s="30"/>
    </row>
    <row r="1801" spans="1:4" ht="16.5" x14ac:dyDescent="0.25">
      <c r="A1801" s="28"/>
      <c r="B1801" s="21"/>
      <c r="C1801" s="33" t="s">
        <v>980</v>
      </c>
      <c r="D1801" s="30"/>
    </row>
    <row r="1802" spans="1:4" ht="33" x14ac:dyDescent="0.25">
      <c r="A1802" s="28"/>
      <c r="B1802" s="21"/>
      <c r="C1802" s="33" t="s">
        <v>981</v>
      </c>
      <c r="D1802" s="30"/>
    </row>
    <row r="1803" spans="1:4" ht="16.5" x14ac:dyDescent="0.25">
      <c r="A1803" s="28"/>
      <c r="B1803" s="21"/>
      <c r="C1803" s="33" t="s">
        <v>982</v>
      </c>
      <c r="D1803" s="30"/>
    </row>
    <row r="1804" spans="1:4" ht="16.5" x14ac:dyDescent="0.25">
      <c r="A1804" s="28"/>
      <c r="B1804" s="21"/>
      <c r="C1804" s="33" t="s">
        <v>983</v>
      </c>
      <c r="D1804" s="30"/>
    </row>
    <row r="1805" spans="1:4" ht="16.5" x14ac:dyDescent="0.25">
      <c r="A1805" s="28"/>
      <c r="B1805" s="21"/>
      <c r="C1805" s="33" t="s">
        <v>984</v>
      </c>
      <c r="D1805" s="30"/>
    </row>
    <row r="1806" spans="1:4" ht="16.5" x14ac:dyDescent="0.25">
      <c r="A1806" s="28"/>
      <c r="B1806" s="21"/>
      <c r="C1806" s="33" t="s">
        <v>985</v>
      </c>
      <c r="D1806" s="30"/>
    </row>
    <row r="1807" spans="1:4" ht="16.5" x14ac:dyDescent="0.25">
      <c r="A1807" s="28"/>
      <c r="B1807" s="21"/>
      <c r="C1807" s="33" t="s">
        <v>582</v>
      </c>
      <c r="D1807" s="30"/>
    </row>
    <row r="1808" spans="1:4" ht="16.5" x14ac:dyDescent="0.25">
      <c r="A1808" s="28"/>
      <c r="B1808" s="21"/>
      <c r="C1808" s="33" t="s">
        <v>202</v>
      </c>
      <c r="D1808" s="30"/>
    </row>
    <row r="1809" spans="1:4" ht="16.5" x14ac:dyDescent="0.25">
      <c r="A1809" s="28"/>
      <c r="B1809" s="21"/>
      <c r="C1809" s="33" t="s">
        <v>986</v>
      </c>
      <c r="D1809" s="30"/>
    </row>
    <row r="1810" spans="1:4" ht="16.5" x14ac:dyDescent="0.25">
      <c r="A1810" s="28"/>
      <c r="B1810" s="21"/>
      <c r="C1810" s="33" t="s">
        <v>101</v>
      </c>
      <c r="D1810" s="30"/>
    </row>
    <row r="1811" spans="1:4" ht="16.5" x14ac:dyDescent="0.25">
      <c r="A1811" s="28"/>
      <c r="B1811" s="21"/>
      <c r="C1811" s="33" t="s">
        <v>987</v>
      </c>
      <c r="D1811" s="30"/>
    </row>
    <row r="1812" spans="1:4" ht="16.5" x14ac:dyDescent="0.25">
      <c r="A1812" s="28"/>
      <c r="B1812" s="21"/>
      <c r="C1812" s="33" t="s">
        <v>787</v>
      </c>
      <c r="D1812" s="30"/>
    </row>
    <row r="1813" spans="1:4" ht="16.5" x14ac:dyDescent="0.25">
      <c r="A1813" s="28"/>
      <c r="B1813" s="21"/>
      <c r="C1813" s="33" t="s">
        <v>988</v>
      </c>
      <c r="D1813" s="30"/>
    </row>
    <row r="1814" spans="1:4" ht="16.5" x14ac:dyDescent="0.25">
      <c r="A1814" s="28"/>
      <c r="B1814" s="21"/>
      <c r="C1814" s="41" t="s">
        <v>962</v>
      </c>
      <c r="D1814" s="30"/>
    </row>
    <row r="1815" spans="1:4" ht="16.5" x14ac:dyDescent="0.25">
      <c r="A1815" s="28"/>
      <c r="B1815" s="21"/>
      <c r="C1815" s="33" t="s">
        <v>989</v>
      </c>
      <c r="D1815" s="30"/>
    </row>
    <row r="1816" spans="1:4" ht="16.5" x14ac:dyDescent="0.25">
      <c r="A1816" s="28"/>
      <c r="B1816" s="21"/>
      <c r="C1816" s="33" t="s">
        <v>990</v>
      </c>
      <c r="D1816" s="30"/>
    </row>
    <row r="1817" spans="1:4" ht="16.5" x14ac:dyDescent="0.25">
      <c r="A1817" s="28"/>
      <c r="B1817" s="21"/>
      <c r="C1817" s="33" t="s">
        <v>991</v>
      </c>
      <c r="D1817" s="30"/>
    </row>
    <row r="1818" spans="1:4" ht="16.5" x14ac:dyDescent="0.25">
      <c r="A1818" s="28"/>
      <c r="B1818" s="21"/>
      <c r="C1818" s="41" t="s">
        <v>38</v>
      </c>
      <c r="D1818" s="30"/>
    </row>
    <row r="1819" spans="1:4" ht="16.5" x14ac:dyDescent="0.25">
      <c r="A1819" s="28"/>
      <c r="B1819" s="21"/>
      <c r="C1819" s="33" t="s">
        <v>992</v>
      </c>
      <c r="D1819" s="30"/>
    </row>
    <row r="1820" spans="1:4" ht="16.5" x14ac:dyDescent="0.25">
      <c r="A1820" s="28"/>
      <c r="B1820" s="21"/>
      <c r="C1820" s="33" t="s">
        <v>993</v>
      </c>
      <c r="D1820" s="30"/>
    </row>
    <row r="1821" spans="1:4" ht="49.5" x14ac:dyDescent="0.25">
      <c r="A1821" s="28">
        <v>173</v>
      </c>
      <c r="B1821" s="21"/>
      <c r="C1821" s="29" t="s">
        <v>994</v>
      </c>
      <c r="D1821" s="30">
        <f>1461256.17</f>
        <v>1461256.17</v>
      </c>
    </row>
    <row r="1822" spans="1:4" ht="16.5" x14ac:dyDescent="0.25">
      <c r="A1822" s="28"/>
      <c r="B1822" s="21"/>
      <c r="C1822" s="33" t="s">
        <v>995</v>
      </c>
      <c r="D1822" s="30"/>
    </row>
    <row r="1823" spans="1:4" ht="16.5" x14ac:dyDescent="0.25">
      <c r="A1823" s="28"/>
      <c r="B1823" s="21"/>
      <c r="C1823" s="33" t="s">
        <v>996</v>
      </c>
      <c r="D1823" s="30"/>
    </row>
    <row r="1824" spans="1:4" ht="33" x14ac:dyDescent="0.25">
      <c r="A1824" s="28">
        <v>174</v>
      </c>
      <c r="B1824" s="21"/>
      <c r="C1824" s="29" t="s">
        <v>997</v>
      </c>
      <c r="D1824" s="30">
        <f>472735.12</f>
        <v>472735.12</v>
      </c>
    </row>
    <row r="1825" spans="1:4" ht="16.5" x14ac:dyDescent="0.25">
      <c r="A1825" s="28"/>
      <c r="B1825" s="21"/>
      <c r="C1825" s="33" t="s">
        <v>998</v>
      </c>
      <c r="D1825" s="30"/>
    </row>
    <row r="1826" spans="1:4" ht="16.5" x14ac:dyDescent="0.25">
      <c r="A1826" s="28"/>
      <c r="B1826" s="21"/>
      <c r="C1826" s="33" t="s">
        <v>999</v>
      </c>
      <c r="D1826" s="30"/>
    </row>
    <row r="1827" spans="1:4" ht="16.5" x14ac:dyDescent="0.25">
      <c r="A1827" s="28"/>
      <c r="B1827" s="21"/>
      <c r="C1827" s="33" t="s">
        <v>1000</v>
      </c>
      <c r="D1827" s="30"/>
    </row>
    <row r="1828" spans="1:4" ht="16.5" x14ac:dyDescent="0.25">
      <c r="A1828" s="28"/>
      <c r="B1828" s="21"/>
      <c r="C1828" s="33" t="s">
        <v>1001</v>
      </c>
      <c r="D1828" s="30"/>
    </row>
    <row r="1829" spans="1:4" ht="16.5" x14ac:dyDescent="0.25">
      <c r="A1829" s="28"/>
      <c r="B1829" s="21"/>
      <c r="C1829" s="33" t="s">
        <v>1002</v>
      </c>
      <c r="D1829" s="30"/>
    </row>
    <row r="1830" spans="1:4" ht="16.5" x14ac:dyDescent="0.25">
      <c r="A1830" s="28"/>
      <c r="B1830" s="21"/>
      <c r="C1830" s="33" t="s">
        <v>1003</v>
      </c>
      <c r="D1830" s="30"/>
    </row>
    <row r="1831" spans="1:4" ht="16.5" x14ac:dyDescent="0.25">
      <c r="A1831" s="28"/>
      <c r="B1831" s="21"/>
      <c r="C1831" s="33" t="s">
        <v>1004</v>
      </c>
      <c r="D1831" s="30"/>
    </row>
    <row r="1832" spans="1:4" ht="16.5" x14ac:dyDescent="0.25">
      <c r="A1832" s="28"/>
      <c r="B1832" s="21"/>
      <c r="C1832" s="33" t="s">
        <v>1005</v>
      </c>
      <c r="D1832" s="30"/>
    </row>
    <row r="1833" spans="1:4" ht="16.5" x14ac:dyDescent="0.25">
      <c r="A1833" s="28"/>
      <c r="B1833" s="21"/>
      <c r="C1833" s="33" t="s">
        <v>1006</v>
      </c>
      <c r="D1833" s="30"/>
    </row>
    <row r="1834" spans="1:4" ht="16.5" x14ac:dyDescent="0.25">
      <c r="A1834" s="28"/>
      <c r="B1834" s="21"/>
      <c r="C1834" s="33" t="s">
        <v>1007</v>
      </c>
      <c r="D1834" s="30"/>
    </row>
    <row r="1835" spans="1:4" ht="33" x14ac:dyDescent="0.25">
      <c r="A1835" s="28">
        <v>175</v>
      </c>
      <c r="B1835" s="21"/>
      <c r="C1835" s="29" t="s">
        <v>1008</v>
      </c>
      <c r="D1835" s="30">
        <f>1722604.6</f>
        <v>1722604.6</v>
      </c>
    </row>
    <row r="1836" spans="1:4" ht="16.5" x14ac:dyDescent="0.25">
      <c r="A1836" s="28"/>
      <c r="B1836" s="21"/>
      <c r="C1836" s="33" t="s">
        <v>1009</v>
      </c>
      <c r="D1836" s="30"/>
    </row>
    <row r="1837" spans="1:4" ht="16.5" x14ac:dyDescent="0.25">
      <c r="A1837" s="28"/>
      <c r="B1837" s="21"/>
      <c r="C1837" s="33" t="s">
        <v>1010</v>
      </c>
      <c r="D1837" s="30"/>
    </row>
    <row r="1838" spans="1:4" ht="16.5" x14ac:dyDescent="0.25">
      <c r="A1838" s="28"/>
      <c r="B1838" s="21"/>
      <c r="C1838" s="33" t="s">
        <v>1012</v>
      </c>
      <c r="D1838" s="30"/>
    </row>
    <row r="1839" spans="1:4" ht="16.5" x14ac:dyDescent="0.25">
      <c r="A1839" s="28"/>
      <c r="B1839" s="21"/>
      <c r="C1839" s="33" t="s">
        <v>1011</v>
      </c>
      <c r="D1839" s="30"/>
    </row>
    <row r="1840" spans="1:4" ht="16.5" x14ac:dyDescent="0.25">
      <c r="A1840" s="28"/>
      <c r="B1840" s="21"/>
      <c r="C1840" s="33" t="s">
        <v>1013</v>
      </c>
      <c r="D1840" s="30"/>
    </row>
    <row r="1841" spans="1:4" ht="16.5" x14ac:dyDescent="0.25">
      <c r="A1841" s="28"/>
      <c r="B1841" s="21"/>
      <c r="C1841" s="33" t="s">
        <v>1014</v>
      </c>
      <c r="D1841" s="30"/>
    </row>
    <row r="1842" spans="1:4" ht="16.5" x14ac:dyDescent="0.25">
      <c r="A1842" s="28"/>
      <c r="B1842" s="21"/>
      <c r="C1842" s="33" t="s">
        <v>1015</v>
      </c>
      <c r="D1842" s="30"/>
    </row>
    <row r="1843" spans="1:4" ht="16.5" x14ac:dyDescent="0.25">
      <c r="A1843" s="28"/>
      <c r="B1843" s="21"/>
      <c r="C1843" s="33" t="s">
        <v>1016</v>
      </c>
      <c r="D1843" s="30"/>
    </row>
    <row r="1844" spans="1:4" ht="16.5" x14ac:dyDescent="0.25">
      <c r="A1844" s="28"/>
      <c r="B1844" s="21"/>
      <c r="C1844" s="33" t="s">
        <v>1017</v>
      </c>
      <c r="D1844" s="30"/>
    </row>
    <row r="1845" spans="1:4" ht="16.5" x14ac:dyDescent="0.25">
      <c r="A1845" s="28"/>
      <c r="B1845" s="21"/>
      <c r="C1845" s="33" t="s">
        <v>1018</v>
      </c>
      <c r="D1845" s="30"/>
    </row>
    <row r="1846" spans="1:4" ht="16.5" x14ac:dyDescent="0.25">
      <c r="A1846" s="28"/>
      <c r="B1846" s="21"/>
      <c r="C1846" s="33" t="s">
        <v>1019</v>
      </c>
      <c r="D1846" s="30"/>
    </row>
    <row r="1847" spans="1:4" ht="16.5" x14ac:dyDescent="0.25">
      <c r="A1847" s="28"/>
      <c r="B1847" s="21"/>
      <c r="C1847" s="33" t="s">
        <v>1020</v>
      </c>
      <c r="D1847" s="30"/>
    </row>
    <row r="1848" spans="1:4" ht="16.5" x14ac:dyDescent="0.25">
      <c r="A1848" s="28"/>
      <c r="B1848" s="21"/>
      <c r="C1848" s="33" t="s">
        <v>1021</v>
      </c>
      <c r="D1848" s="30"/>
    </row>
    <row r="1849" spans="1:4" ht="16.5" x14ac:dyDescent="0.25">
      <c r="A1849" s="28"/>
      <c r="B1849" s="21"/>
      <c r="C1849" s="33" t="s">
        <v>1022</v>
      </c>
      <c r="D1849" s="30"/>
    </row>
    <row r="1850" spans="1:4" ht="16.5" x14ac:dyDescent="0.25">
      <c r="A1850" s="28"/>
      <c r="B1850" s="21"/>
      <c r="C1850" s="33" t="s">
        <v>1023</v>
      </c>
      <c r="D1850" s="30"/>
    </row>
    <row r="1851" spans="1:4" ht="16.5" x14ac:dyDescent="0.25">
      <c r="A1851" s="28"/>
      <c r="B1851" s="21"/>
      <c r="C1851" s="33" t="s">
        <v>1024</v>
      </c>
      <c r="D1851" s="30"/>
    </row>
    <row r="1852" spans="1:4" ht="16.5" x14ac:dyDescent="0.25">
      <c r="A1852" s="28"/>
      <c r="B1852" s="21"/>
      <c r="C1852" s="33" t="s">
        <v>1025</v>
      </c>
      <c r="D1852" s="30"/>
    </row>
    <row r="1853" spans="1:4" ht="16.5" x14ac:dyDescent="0.25">
      <c r="A1853" s="28"/>
      <c r="B1853" s="21"/>
      <c r="C1853" s="33" t="s">
        <v>1026</v>
      </c>
      <c r="D1853" s="30"/>
    </row>
    <row r="1854" spans="1:4" ht="16.5" x14ac:dyDescent="0.25">
      <c r="A1854" s="28"/>
      <c r="B1854" s="21"/>
      <c r="C1854" s="33" t="s">
        <v>1027</v>
      </c>
      <c r="D1854" s="30"/>
    </row>
    <row r="1855" spans="1:4" ht="16.5" x14ac:dyDescent="0.25">
      <c r="A1855" s="28"/>
      <c r="B1855" s="21"/>
      <c r="C1855" s="41" t="s">
        <v>38</v>
      </c>
      <c r="D1855" s="30"/>
    </row>
    <row r="1856" spans="1:4" ht="33" x14ac:dyDescent="0.25">
      <c r="A1856" s="28"/>
      <c r="B1856" s="21"/>
      <c r="C1856" s="33" t="s">
        <v>1028</v>
      </c>
      <c r="D1856" s="30"/>
    </row>
    <row r="1857" spans="1:4" ht="66" x14ac:dyDescent="0.25">
      <c r="A1857" s="28"/>
      <c r="B1857" s="21"/>
      <c r="C1857" s="33" t="s">
        <v>1043</v>
      </c>
      <c r="D1857" s="30"/>
    </row>
    <row r="1858" spans="1:4" ht="16.5" x14ac:dyDescent="0.25">
      <c r="A1858" s="28"/>
      <c r="B1858" s="21"/>
      <c r="C1858" s="33" t="s">
        <v>1029</v>
      </c>
      <c r="D1858" s="30"/>
    </row>
    <row r="1859" spans="1:4" ht="33" x14ac:dyDescent="0.25">
      <c r="A1859" s="28"/>
      <c r="B1859" s="21"/>
      <c r="C1859" s="33" t="s">
        <v>1030</v>
      </c>
      <c r="D1859" s="30"/>
    </row>
    <row r="1860" spans="1:4" ht="33" x14ac:dyDescent="0.25">
      <c r="A1860" s="28"/>
      <c r="B1860" s="21"/>
      <c r="C1860" s="33" t="s">
        <v>1031</v>
      </c>
      <c r="D1860" s="30"/>
    </row>
    <row r="1861" spans="1:4" ht="16.5" x14ac:dyDescent="0.25">
      <c r="A1861" s="28"/>
      <c r="B1861" s="21"/>
      <c r="C1861" s="33" t="s">
        <v>1032</v>
      </c>
      <c r="D1861" s="30"/>
    </row>
    <row r="1862" spans="1:4" ht="33" x14ac:dyDescent="0.25">
      <c r="A1862" s="28"/>
      <c r="B1862" s="21"/>
      <c r="C1862" s="33" t="s">
        <v>1033</v>
      </c>
      <c r="D1862" s="30"/>
    </row>
    <row r="1863" spans="1:4" ht="16.5" x14ac:dyDescent="0.25">
      <c r="A1863" s="28"/>
      <c r="B1863" s="21"/>
      <c r="C1863" s="33" t="s">
        <v>1034</v>
      </c>
      <c r="D1863" s="30"/>
    </row>
    <row r="1864" spans="1:4" ht="16.5" x14ac:dyDescent="0.25">
      <c r="A1864" s="28"/>
      <c r="B1864" s="21"/>
      <c r="C1864" s="33" t="s">
        <v>1035</v>
      </c>
      <c r="D1864" s="30"/>
    </row>
    <row r="1865" spans="1:4" ht="16.5" x14ac:dyDescent="0.25">
      <c r="A1865" s="28"/>
      <c r="B1865" s="21"/>
      <c r="C1865" s="41" t="s">
        <v>5</v>
      </c>
      <c r="D1865" s="30"/>
    </row>
    <row r="1866" spans="1:4" ht="33" x14ac:dyDescent="0.25">
      <c r="A1866" s="28"/>
      <c r="B1866" s="21"/>
      <c r="C1866" s="33" t="s">
        <v>1036</v>
      </c>
      <c r="D1866" s="30"/>
    </row>
    <row r="1867" spans="1:4" ht="16.5" x14ac:dyDescent="0.25">
      <c r="A1867" s="28"/>
      <c r="B1867" s="21"/>
      <c r="C1867" s="33" t="s">
        <v>1037</v>
      </c>
      <c r="D1867" s="30"/>
    </row>
    <row r="1868" spans="1:4" ht="16.5" x14ac:dyDescent="0.25">
      <c r="A1868" s="28"/>
      <c r="B1868" s="21"/>
      <c r="C1868" s="33" t="s">
        <v>1038</v>
      </c>
      <c r="D1868" s="30"/>
    </row>
    <row r="1869" spans="1:4" ht="16.5" x14ac:dyDescent="0.25">
      <c r="A1869" s="28"/>
      <c r="B1869" s="21"/>
      <c r="C1869" s="33" t="s">
        <v>1039</v>
      </c>
      <c r="D1869" s="30"/>
    </row>
    <row r="1870" spans="1:4" ht="16.5" x14ac:dyDescent="0.25">
      <c r="A1870" s="28"/>
      <c r="B1870" s="21"/>
      <c r="C1870" s="33" t="s">
        <v>120</v>
      </c>
      <c r="D1870" s="30"/>
    </row>
    <row r="1871" spans="1:4" ht="16.5" x14ac:dyDescent="0.25">
      <c r="A1871" s="28"/>
      <c r="B1871" s="21"/>
      <c r="C1871" s="33" t="s">
        <v>1040</v>
      </c>
      <c r="D1871" s="30"/>
    </row>
    <row r="1872" spans="1:4" ht="16.5" x14ac:dyDescent="0.25">
      <c r="A1872" s="28"/>
      <c r="B1872" s="21"/>
      <c r="C1872" s="33" t="s">
        <v>1041</v>
      </c>
      <c r="D1872" s="30"/>
    </row>
    <row r="1873" spans="1:4" ht="16.5" x14ac:dyDescent="0.25">
      <c r="A1873" s="28"/>
      <c r="B1873" s="21"/>
      <c r="C1873" s="33" t="s">
        <v>1042</v>
      </c>
      <c r="D1873" s="30"/>
    </row>
    <row r="1874" spans="1:4" ht="33" x14ac:dyDescent="0.25">
      <c r="A1874" s="28">
        <v>176</v>
      </c>
      <c r="B1874" s="21"/>
      <c r="C1874" s="29" t="s">
        <v>1044</v>
      </c>
      <c r="D1874" s="30">
        <f>1807045.72</f>
        <v>1807045.72</v>
      </c>
    </row>
    <row r="1875" spans="1:4" ht="16.5" x14ac:dyDescent="0.25">
      <c r="A1875" s="28"/>
      <c r="B1875" s="21"/>
      <c r="C1875" s="33" t="s">
        <v>1045</v>
      </c>
      <c r="D1875" s="30"/>
    </row>
    <row r="1876" spans="1:4" ht="16.5" x14ac:dyDescent="0.25">
      <c r="A1876" s="28"/>
      <c r="B1876" s="21"/>
      <c r="C1876" s="33" t="s">
        <v>1046</v>
      </c>
      <c r="D1876" s="30"/>
    </row>
    <row r="1877" spans="1:4" ht="16.5" x14ac:dyDescent="0.25">
      <c r="A1877" s="28"/>
      <c r="B1877" s="21"/>
      <c r="C1877" s="33" t="s">
        <v>1047</v>
      </c>
      <c r="D1877" s="30"/>
    </row>
    <row r="1878" spans="1:4" ht="33" x14ac:dyDescent="0.25">
      <c r="A1878" s="28"/>
      <c r="B1878" s="21"/>
      <c r="C1878" s="33" t="s">
        <v>1048</v>
      </c>
      <c r="D1878" s="30"/>
    </row>
    <row r="1879" spans="1:4" ht="16.5" x14ac:dyDescent="0.25">
      <c r="A1879" s="28"/>
      <c r="B1879" s="21"/>
      <c r="C1879" s="33" t="s">
        <v>42</v>
      </c>
      <c r="D1879" s="30"/>
    </row>
    <row r="1880" spans="1:4" ht="16.5" x14ac:dyDescent="0.25">
      <c r="A1880" s="28"/>
      <c r="B1880" s="21"/>
      <c r="C1880" s="33" t="s">
        <v>1049</v>
      </c>
      <c r="D1880" s="30"/>
    </row>
    <row r="1881" spans="1:4" ht="16.5" x14ac:dyDescent="0.25">
      <c r="A1881" s="28"/>
      <c r="B1881" s="21"/>
      <c r="C1881" s="33" t="s">
        <v>1050</v>
      </c>
      <c r="D1881" s="30"/>
    </row>
    <row r="1882" spans="1:4" ht="16.5" x14ac:dyDescent="0.25">
      <c r="A1882" s="28"/>
      <c r="B1882" s="21"/>
      <c r="C1882" s="41" t="s">
        <v>5</v>
      </c>
      <c r="D1882" s="30"/>
    </row>
    <row r="1883" spans="1:4" ht="33" x14ac:dyDescent="0.25">
      <c r="A1883" s="28"/>
      <c r="B1883" s="21"/>
      <c r="C1883" s="33" t="s">
        <v>1051</v>
      </c>
      <c r="D1883" s="30"/>
    </row>
    <row r="1884" spans="1:4" ht="16.5" x14ac:dyDescent="0.25">
      <c r="A1884" s="28"/>
      <c r="B1884" s="21"/>
      <c r="C1884" s="33" t="s">
        <v>1052</v>
      </c>
      <c r="D1884" s="30"/>
    </row>
    <row r="1885" spans="1:4" ht="16.5" x14ac:dyDescent="0.25">
      <c r="A1885" s="28"/>
      <c r="B1885" s="21"/>
      <c r="C1885" s="33" t="s">
        <v>1053</v>
      </c>
      <c r="D1885" s="30"/>
    </row>
    <row r="1886" spans="1:4" ht="33" x14ac:dyDescent="0.25">
      <c r="A1886" s="28"/>
      <c r="B1886" s="21"/>
      <c r="C1886" s="33" t="s">
        <v>1054</v>
      </c>
      <c r="D1886" s="30"/>
    </row>
    <row r="1887" spans="1:4" ht="33" x14ac:dyDescent="0.25">
      <c r="A1887" s="28"/>
      <c r="B1887" s="21"/>
      <c r="C1887" s="33" t="s">
        <v>1055</v>
      </c>
      <c r="D1887" s="30"/>
    </row>
    <row r="1888" spans="1:4" ht="16.5" x14ac:dyDescent="0.25">
      <c r="A1888" s="28"/>
      <c r="B1888" s="21"/>
      <c r="C1888" s="33" t="s">
        <v>1056</v>
      </c>
      <c r="D1888" s="30"/>
    </row>
    <row r="1889" spans="1:4" ht="16.5" x14ac:dyDescent="0.25">
      <c r="A1889" s="28"/>
      <c r="B1889" s="21"/>
      <c r="C1889" s="41" t="s">
        <v>112</v>
      </c>
      <c r="D1889" s="30"/>
    </row>
    <row r="1890" spans="1:4" ht="16.5" x14ac:dyDescent="0.25">
      <c r="A1890" s="28"/>
      <c r="B1890" s="21"/>
      <c r="C1890" s="33" t="s">
        <v>1057</v>
      </c>
      <c r="D1890" s="30"/>
    </row>
    <row r="1891" spans="1:4" ht="16.5" x14ac:dyDescent="0.25">
      <c r="A1891" s="28"/>
      <c r="B1891" s="21"/>
      <c r="C1891" s="33" t="s">
        <v>1058</v>
      </c>
      <c r="D1891" s="30"/>
    </row>
    <row r="1892" spans="1:4" ht="16.5" x14ac:dyDescent="0.25">
      <c r="A1892" s="28"/>
      <c r="B1892" s="21"/>
      <c r="C1892" s="33" t="s">
        <v>1059</v>
      </c>
      <c r="D1892" s="30"/>
    </row>
    <row r="1893" spans="1:4" ht="16.5" x14ac:dyDescent="0.25">
      <c r="A1893" s="28"/>
      <c r="B1893" s="21"/>
      <c r="C1893" s="33" t="s">
        <v>1060</v>
      </c>
      <c r="D1893" s="30"/>
    </row>
    <row r="1894" spans="1:4" ht="16.5" x14ac:dyDescent="0.25">
      <c r="A1894" s="28"/>
      <c r="B1894" s="21"/>
      <c r="C1894" s="33" t="s">
        <v>1061</v>
      </c>
      <c r="D1894" s="30"/>
    </row>
    <row r="1895" spans="1:4" ht="16.5" x14ac:dyDescent="0.25">
      <c r="A1895" s="28"/>
      <c r="B1895" s="21"/>
      <c r="C1895" s="43" t="s">
        <v>1062</v>
      </c>
      <c r="D1895" s="30"/>
    </row>
    <row r="1896" spans="1:4" ht="33" x14ac:dyDescent="0.25">
      <c r="A1896" s="28">
        <v>177</v>
      </c>
      <c r="B1896" s="21"/>
      <c r="C1896" s="29" t="s">
        <v>1063</v>
      </c>
      <c r="D1896" s="30">
        <f>678604.19</f>
        <v>678604.19</v>
      </c>
    </row>
    <row r="1897" spans="1:4" ht="16.5" x14ac:dyDescent="0.25">
      <c r="A1897" s="28"/>
      <c r="B1897" s="21"/>
      <c r="C1897" s="43" t="s">
        <v>1064</v>
      </c>
      <c r="D1897" s="30"/>
    </row>
    <row r="1898" spans="1:4" ht="16.5" x14ac:dyDescent="0.25">
      <c r="A1898" s="28"/>
      <c r="B1898" s="21"/>
      <c r="C1898" s="43" t="s">
        <v>1065</v>
      </c>
      <c r="D1898" s="30"/>
    </row>
    <row r="1899" spans="1:4" ht="16.5" x14ac:dyDescent="0.25">
      <c r="A1899" s="28"/>
      <c r="B1899" s="21"/>
      <c r="C1899" s="43" t="s">
        <v>1066</v>
      </c>
      <c r="D1899" s="30"/>
    </row>
    <row r="1900" spans="1:4" ht="47.25" customHeight="1" x14ac:dyDescent="0.25">
      <c r="A1900" s="28">
        <v>178</v>
      </c>
      <c r="B1900" s="52" t="s">
        <v>2111</v>
      </c>
      <c r="C1900" s="29" t="s">
        <v>1110</v>
      </c>
      <c r="D1900" s="30">
        <f>996525.12</f>
        <v>996525.12</v>
      </c>
    </row>
    <row r="1901" spans="1:4" ht="16.5" x14ac:dyDescent="0.25">
      <c r="A1901" s="28"/>
      <c r="B1901" s="53"/>
      <c r="C1901" s="43" t="s">
        <v>1111</v>
      </c>
      <c r="D1901" s="30"/>
    </row>
    <row r="1902" spans="1:4" ht="16.5" x14ac:dyDescent="0.25">
      <c r="A1902" s="28"/>
      <c r="B1902" s="53"/>
      <c r="C1902" s="43" t="s">
        <v>1112</v>
      </c>
      <c r="D1902" s="30"/>
    </row>
    <row r="1903" spans="1:4" ht="16.5" x14ac:dyDescent="0.25">
      <c r="A1903" s="28"/>
      <c r="B1903" s="53"/>
      <c r="C1903" s="43" t="s">
        <v>89</v>
      </c>
      <c r="D1903" s="30"/>
    </row>
    <row r="1904" spans="1:4" ht="16.5" x14ac:dyDescent="0.25">
      <c r="A1904" s="28"/>
      <c r="B1904" s="53"/>
      <c r="C1904" s="43" t="s">
        <v>1113</v>
      </c>
      <c r="D1904" s="30"/>
    </row>
    <row r="1905" spans="1:4" ht="16.5" x14ac:dyDescent="0.25">
      <c r="A1905" s="28"/>
      <c r="B1905" s="53"/>
      <c r="C1905" s="43" t="s">
        <v>1114</v>
      </c>
      <c r="D1905" s="30"/>
    </row>
    <row r="1906" spans="1:4" ht="49.5" x14ac:dyDescent="0.25">
      <c r="A1906" s="28">
        <v>179</v>
      </c>
      <c r="B1906" s="53"/>
      <c r="C1906" s="29" t="s">
        <v>1315</v>
      </c>
      <c r="D1906" s="30">
        <f>237217.2</f>
        <v>237217.2</v>
      </c>
    </row>
    <row r="1907" spans="1:4" ht="16.5" x14ac:dyDescent="0.25">
      <c r="A1907" s="28"/>
      <c r="B1907" s="53"/>
      <c r="C1907" s="43" t="s">
        <v>1316</v>
      </c>
      <c r="D1907" s="30"/>
    </row>
    <row r="1908" spans="1:4" ht="16.5" x14ac:dyDescent="0.25">
      <c r="A1908" s="28"/>
      <c r="B1908" s="53"/>
      <c r="C1908" s="43" t="s">
        <v>1317</v>
      </c>
      <c r="D1908" s="30"/>
    </row>
    <row r="1909" spans="1:4" ht="16.5" x14ac:dyDescent="0.25">
      <c r="A1909" s="28"/>
      <c r="B1909" s="53"/>
      <c r="C1909" s="43" t="s">
        <v>1318</v>
      </c>
      <c r="D1909" s="30"/>
    </row>
    <row r="1910" spans="1:4" ht="16.5" x14ac:dyDescent="0.25">
      <c r="A1910" s="28"/>
      <c r="B1910" s="53"/>
      <c r="C1910" s="43" t="s">
        <v>1191</v>
      </c>
      <c r="D1910" s="30"/>
    </row>
    <row r="1911" spans="1:4" ht="16.5" x14ac:dyDescent="0.25">
      <c r="A1911" s="28"/>
      <c r="B1911" s="53"/>
      <c r="C1911" s="43" t="s">
        <v>144</v>
      </c>
      <c r="D1911" s="30"/>
    </row>
    <row r="1912" spans="1:4" ht="16.5" x14ac:dyDescent="0.25">
      <c r="A1912" s="28"/>
      <c r="B1912" s="53"/>
      <c r="C1912" s="43" t="s">
        <v>1319</v>
      </c>
      <c r="D1912" s="30"/>
    </row>
    <row r="1913" spans="1:4" ht="16.5" x14ac:dyDescent="0.25">
      <c r="A1913" s="28"/>
      <c r="B1913" s="53"/>
      <c r="C1913" s="43" t="s">
        <v>1320</v>
      </c>
      <c r="D1913" s="30"/>
    </row>
    <row r="1914" spans="1:4" ht="16.5" x14ac:dyDescent="0.25">
      <c r="A1914" s="28"/>
      <c r="B1914" s="53"/>
      <c r="C1914" s="43" t="s">
        <v>1321</v>
      </c>
      <c r="D1914" s="30"/>
    </row>
    <row r="1915" spans="1:4" ht="16.5" x14ac:dyDescent="0.25">
      <c r="A1915" s="28"/>
      <c r="B1915" s="53"/>
      <c r="C1915" s="43" t="s">
        <v>1322</v>
      </c>
      <c r="D1915" s="30"/>
    </row>
    <row r="1916" spans="1:4" ht="33" x14ac:dyDescent="0.25">
      <c r="A1916" s="28">
        <v>180</v>
      </c>
      <c r="B1916" s="53"/>
      <c r="C1916" s="29" t="s">
        <v>1323</v>
      </c>
      <c r="D1916" s="30">
        <f>219907.59</f>
        <v>219907.59</v>
      </c>
    </row>
    <row r="1917" spans="1:4" ht="16.5" x14ac:dyDescent="0.25">
      <c r="A1917" s="28"/>
      <c r="B1917" s="53"/>
      <c r="C1917" s="43" t="s">
        <v>1324</v>
      </c>
      <c r="D1917" s="30"/>
    </row>
    <row r="1918" spans="1:4" ht="33" x14ac:dyDescent="0.25">
      <c r="A1918" s="28">
        <v>181</v>
      </c>
      <c r="B1918" s="53"/>
      <c r="C1918" s="29" t="s">
        <v>1325</v>
      </c>
      <c r="D1918" s="30">
        <f>323712.26</f>
        <v>323712.26</v>
      </c>
    </row>
    <row r="1919" spans="1:4" ht="16.5" x14ac:dyDescent="0.25">
      <c r="A1919" s="28"/>
      <c r="B1919" s="53"/>
      <c r="C1919" s="33" t="s">
        <v>1326</v>
      </c>
      <c r="D1919" s="30"/>
    </row>
    <row r="1920" spans="1:4" ht="16.5" x14ac:dyDescent="0.25">
      <c r="A1920" s="28"/>
      <c r="B1920" s="53"/>
      <c r="C1920" s="33" t="s">
        <v>1327</v>
      </c>
      <c r="D1920" s="30"/>
    </row>
    <row r="1921" spans="1:4" ht="16.5" x14ac:dyDescent="0.25">
      <c r="A1921" s="28"/>
      <c r="B1921" s="53"/>
      <c r="C1921" s="33" t="s">
        <v>1328</v>
      </c>
      <c r="D1921" s="30"/>
    </row>
    <row r="1922" spans="1:4" ht="16.5" x14ac:dyDescent="0.25">
      <c r="A1922" s="28"/>
      <c r="B1922" s="53"/>
      <c r="C1922" s="33" t="s">
        <v>845</v>
      </c>
      <c r="D1922" s="30"/>
    </row>
    <row r="1923" spans="1:4" ht="16.5" x14ac:dyDescent="0.25">
      <c r="A1923" s="28"/>
      <c r="B1923" s="53"/>
      <c r="C1923" s="33" t="s">
        <v>1329</v>
      </c>
      <c r="D1923" s="30"/>
    </row>
    <row r="1924" spans="1:4" ht="16.5" x14ac:dyDescent="0.25">
      <c r="A1924" s="28"/>
      <c r="B1924" s="53"/>
      <c r="C1924" s="33" t="s">
        <v>1330</v>
      </c>
      <c r="D1924" s="30"/>
    </row>
    <row r="1925" spans="1:4" ht="16.5" x14ac:dyDescent="0.25">
      <c r="A1925" s="28"/>
      <c r="B1925" s="53"/>
      <c r="C1925" s="33" t="s">
        <v>1331</v>
      </c>
      <c r="D1925" s="30"/>
    </row>
    <row r="1926" spans="1:4" ht="16.5" x14ac:dyDescent="0.25">
      <c r="A1926" s="28"/>
      <c r="B1926" s="53"/>
      <c r="C1926" s="33" t="s">
        <v>1332</v>
      </c>
      <c r="D1926" s="30"/>
    </row>
    <row r="1927" spans="1:4" ht="33" x14ac:dyDescent="0.25">
      <c r="A1927" s="28">
        <v>182</v>
      </c>
      <c r="B1927" s="53"/>
      <c r="C1927" s="29" t="s">
        <v>1333</v>
      </c>
      <c r="D1927" s="30">
        <v>457662.2</v>
      </c>
    </row>
    <row r="1928" spans="1:4" ht="16.5" x14ac:dyDescent="0.25">
      <c r="A1928" s="28"/>
      <c r="B1928" s="53"/>
      <c r="C1928" s="33" t="s">
        <v>1334</v>
      </c>
      <c r="D1928" s="30"/>
    </row>
    <row r="1929" spans="1:4" ht="16.5" x14ac:dyDescent="0.25">
      <c r="A1929" s="28"/>
      <c r="B1929" s="53"/>
      <c r="C1929" s="33" t="s">
        <v>1335</v>
      </c>
      <c r="D1929" s="30"/>
    </row>
    <row r="1930" spans="1:4" ht="16.5" x14ac:dyDescent="0.25">
      <c r="A1930" s="28"/>
      <c r="B1930" s="53"/>
      <c r="C1930" s="33" t="s">
        <v>1336</v>
      </c>
      <c r="D1930" s="30"/>
    </row>
    <row r="1931" spans="1:4" ht="16.5" x14ac:dyDescent="0.25">
      <c r="A1931" s="28"/>
      <c r="B1931" s="53"/>
      <c r="C1931" s="33" t="s">
        <v>1337</v>
      </c>
      <c r="D1931" s="30"/>
    </row>
    <row r="1932" spans="1:4" ht="16.5" x14ac:dyDescent="0.25">
      <c r="A1932" s="28"/>
      <c r="B1932" s="53"/>
      <c r="C1932" s="33" t="s">
        <v>1338</v>
      </c>
      <c r="D1932" s="30"/>
    </row>
    <row r="1933" spans="1:4" ht="16.5" x14ac:dyDescent="0.25">
      <c r="A1933" s="28"/>
      <c r="B1933" s="53"/>
      <c r="C1933" s="43" t="s">
        <v>20</v>
      </c>
      <c r="D1933" s="30"/>
    </row>
    <row r="1934" spans="1:4" ht="16.5" x14ac:dyDescent="0.25">
      <c r="A1934" s="28"/>
      <c r="B1934" s="53"/>
      <c r="C1934" s="43" t="s">
        <v>1339</v>
      </c>
      <c r="D1934" s="30"/>
    </row>
    <row r="1935" spans="1:4" ht="49.5" x14ac:dyDescent="0.25">
      <c r="A1935" s="28">
        <v>183</v>
      </c>
      <c r="B1935" s="53"/>
      <c r="C1935" s="29" t="s">
        <v>1340</v>
      </c>
      <c r="D1935" s="30">
        <f>913272</f>
        <v>913272</v>
      </c>
    </row>
    <row r="1936" spans="1:4" ht="16.5" x14ac:dyDescent="0.25">
      <c r="A1936" s="28"/>
      <c r="B1936" s="53"/>
      <c r="C1936" s="43" t="s">
        <v>1341</v>
      </c>
      <c r="D1936" s="30"/>
    </row>
    <row r="1937" spans="1:4" ht="16.5" x14ac:dyDescent="0.25">
      <c r="A1937" s="28"/>
      <c r="B1937" s="53"/>
      <c r="C1937" s="43" t="s">
        <v>1342</v>
      </c>
      <c r="D1937" s="30"/>
    </row>
    <row r="1938" spans="1:4" ht="16.5" x14ac:dyDescent="0.25">
      <c r="A1938" s="28"/>
      <c r="B1938" s="53"/>
      <c r="C1938" s="43" t="s">
        <v>1343</v>
      </c>
      <c r="D1938" s="30"/>
    </row>
    <row r="1939" spans="1:4" ht="16.5" x14ac:dyDescent="0.25">
      <c r="A1939" s="28"/>
      <c r="B1939" s="53"/>
      <c r="C1939" s="43" t="s">
        <v>1318</v>
      </c>
      <c r="D1939" s="30"/>
    </row>
    <row r="1940" spans="1:4" ht="16.5" x14ac:dyDescent="0.25">
      <c r="A1940" s="28"/>
      <c r="B1940" s="53"/>
      <c r="C1940" s="43" t="s">
        <v>436</v>
      </c>
      <c r="D1940" s="30"/>
    </row>
    <row r="1941" spans="1:4" ht="16.5" x14ac:dyDescent="0.25">
      <c r="A1941" s="28"/>
      <c r="B1941" s="53"/>
      <c r="C1941" s="43" t="s">
        <v>1344</v>
      </c>
      <c r="D1941" s="30"/>
    </row>
    <row r="1942" spans="1:4" ht="16.5" x14ac:dyDescent="0.25">
      <c r="A1942" s="28"/>
      <c r="B1942" s="53"/>
      <c r="C1942" s="43" t="s">
        <v>1345</v>
      </c>
      <c r="D1942" s="30"/>
    </row>
    <row r="1943" spans="1:4" ht="16.5" x14ac:dyDescent="0.25">
      <c r="A1943" s="28"/>
      <c r="B1943" s="53"/>
      <c r="C1943" s="43" t="s">
        <v>1346</v>
      </c>
      <c r="D1943" s="30"/>
    </row>
    <row r="1944" spans="1:4" ht="16.5" x14ac:dyDescent="0.25">
      <c r="A1944" s="28"/>
      <c r="B1944" s="53"/>
      <c r="C1944" s="43" t="s">
        <v>1347</v>
      </c>
      <c r="D1944" s="30"/>
    </row>
    <row r="1945" spans="1:4" ht="33" x14ac:dyDescent="0.25">
      <c r="A1945" s="28">
        <v>184</v>
      </c>
      <c r="B1945" s="53"/>
      <c r="C1945" s="29" t="s">
        <v>1500</v>
      </c>
      <c r="D1945" s="30">
        <f>926220.74</f>
        <v>926220.74</v>
      </c>
    </row>
    <row r="1946" spans="1:4" ht="16.5" x14ac:dyDescent="0.25">
      <c r="A1946" s="28"/>
      <c r="B1946" s="53"/>
      <c r="C1946" s="33" t="s">
        <v>1501</v>
      </c>
      <c r="D1946" s="30"/>
    </row>
    <row r="1947" spans="1:4" ht="16.5" x14ac:dyDescent="0.25">
      <c r="A1947" s="28"/>
      <c r="B1947" s="53"/>
      <c r="C1947" s="33" t="s">
        <v>1502</v>
      </c>
      <c r="D1947" s="30"/>
    </row>
    <row r="1948" spans="1:4" ht="16.5" x14ac:dyDescent="0.25">
      <c r="A1948" s="28"/>
      <c r="B1948" s="53"/>
      <c r="C1948" s="33" t="s">
        <v>1503</v>
      </c>
      <c r="D1948" s="30"/>
    </row>
    <row r="1949" spans="1:4" ht="16.5" x14ac:dyDescent="0.25">
      <c r="A1949" s="28"/>
      <c r="B1949" s="53"/>
      <c r="C1949" s="33" t="s">
        <v>89</v>
      </c>
      <c r="D1949" s="30"/>
    </row>
    <row r="1950" spans="1:4" ht="16.5" x14ac:dyDescent="0.25">
      <c r="A1950" s="28"/>
      <c r="B1950" s="53"/>
      <c r="C1950" s="33" t="s">
        <v>1212</v>
      </c>
      <c r="D1950" s="30"/>
    </row>
    <row r="1951" spans="1:4" ht="16.5" x14ac:dyDescent="0.25">
      <c r="A1951" s="28"/>
      <c r="B1951" s="53"/>
      <c r="C1951" s="33" t="s">
        <v>1504</v>
      </c>
      <c r="D1951" s="30"/>
    </row>
    <row r="1952" spans="1:4" ht="16.5" x14ac:dyDescent="0.25">
      <c r="A1952" s="28"/>
      <c r="B1952" s="53"/>
      <c r="C1952" s="33" t="s">
        <v>1505</v>
      </c>
      <c r="D1952" s="30"/>
    </row>
    <row r="1953" spans="1:4" ht="16.5" x14ac:dyDescent="0.25">
      <c r="A1953" s="28"/>
      <c r="B1953" s="53"/>
      <c r="C1953" s="33" t="s">
        <v>436</v>
      </c>
      <c r="D1953" s="30"/>
    </row>
    <row r="1954" spans="1:4" ht="16.5" x14ac:dyDescent="0.25">
      <c r="A1954" s="28"/>
      <c r="B1954" s="53"/>
      <c r="C1954" s="33" t="s">
        <v>1506</v>
      </c>
      <c r="D1954" s="30"/>
    </row>
    <row r="1955" spans="1:4" ht="33" x14ac:dyDescent="0.25">
      <c r="A1955" s="28">
        <v>185</v>
      </c>
      <c r="B1955" s="53"/>
      <c r="C1955" s="29" t="s">
        <v>1842</v>
      </c>
      <c r="D1955" s="30">
        <f>483788.5</f>
        <v>483788.5</v>
      </c>
    </row>
    <row r="1956" spans="1:4" ht="16.5" x14ac:dyDescent="0.25">
      <c r="A1956" s="28"/>
      <c r="B1956" s="53"/>
      <c r="C1956" s="33" t="s">
        <v>1843</v>
      </c>
      <c r="D1956" s="30"/>
    </row>
    <row r="1957" spans="1:4" ht="16.5" x14ac:dyDescent="0.25">
      <c r="A1957" s="28"/>
      <c r="B1957" s="53"/>
      <c r="C1957" s="33" t="s">
        <v>1844</v>
      </c>
      <c r="D1957" s="30"/>
    </row>
    <row r="1958" spans="1:4" ht="16.5" x14ac:dyDescent="0.25">
      <c r="A1958" s="28"/>
      <c r="B1958" s="53"/>
      <c r="C1958" s="33" t="s">
        <v>1845</v>
      </c>
      <c r="D1958" s="30"/>
    </row>
    <row r="1959" spans="1:4" ht="16.5" x14ac:dyDescent="0.25">
      <c r="A1959" s="28"/>
      <c r="B1959" s="53"/>
      <c r="C1959" s="33" t="s">
        <v>1846</v>
      </c>
      <c r="D1959" s="30"/>
    </row>
    <row r="1960" spans="1:4" ht="16.5" x14ac:dyDescent="0.25">
      <c r="A1960" s="28"/>
      <c r="B1960" s="53"/>
      <c r="C1960" s="33" t="s">
        <v>1847</v>
      </c>
      <c r="D1960" s="30"/>
    </row>
    <row r="1961" spans="1:4" ht="16.5" x14ac:dyDescent="0.25">
      <c r="A1961" s="28"/>
      <c r="B1961" s="53"/>
      <c r="C1961" s="33" t="s">
        <v>1848</v>
      </c>
      <c r="D1961" s="30"/>
    </row>
    <row r="1962" spans="1:4" ht="16.5" x14ac:dyDescent="0.25">
      <c r="A1962" s="28"/>
      <c r="B1962" s="53"/>
      <c r="C1962" s="33" t="s">
        <v>1849</v>
      </c>
      <c r="D1962" s="30"/>
    </row>
    <row r="1963" spans="1:4" ht="16.5" x14ac:dyDescent="0.25">
      <c r="A1963" s="28"/>
      <c r="B1963" s="53"/>
      <c r="C1963" s="33" t="s">
        <v>1850</v>
      </c>
      <c r="D1963" s="30"/>
    </row>
    <row r="1964" spans="1:4" ht="16.5" x14ac:dyDescent="0.25">
      <c r="A1964" s="28"/>
      <c r="B1964" s="53"/>
      <c r="C1964" s="33" t="s">
        <v>1851</v>
      </c>
      <c r="D1964" s="30"/>
    </row>
    <row r="1965" spans="1:4" ht="16.5" x14ac:dyDescent="0.25">
      <c r="A1965" s="28"/>
      <c r="B1965" s="53"/>
      <c r="C1965" s="33" t="s">
        <v>1852</v>
      </c>
      <c r="D1965" s="30"/>
    </row>
    <row r="1966" spans="1:4" ht="16.5" x14ac:dyDescent="0.25">
      <c r="A1966" s="28"/>
      <c r="B1966" s="53"/>
      <c r="C1966" s="33" t="s">
        <v>1543</v>
      </c>
      <c r="D1966" s="30"/>
    </row>
    <row r="1967" spans="1:4" ht="16.5" x14ac:dyDescent="0.25">
      <c r="A1967" s="28"/>
      <c r="B1967" s="53"/>
      <c r="C1967" s="33" t="s">
        <v>1853</v>
      </c>
      <c r="D1967" s="30"/>
    </row>
    <row r="1968" spans="1:4" ht="16.5" x14ac:dyDescent="0.25">
      <c r="A1968" s="28"/>
      <c r="B1968" s="53"/>
      <c r="C1968" s="33" t="s">
        <v>1854</v>
      </c>
      <c r="D1968" s="30"/>
    </row>
    <row r="1969" spans="1:4" ht="16.5" x14ac:dyDescent="0.25">
      <c r="A1969" s="28"/>
      <c r="B1969" s="53"/>
      <c r="C1969" s="33" t="s">
        <v>1855</v>
      </c>
      <c r="D1969" s="30"/>
    </row>
    <row r="1970" spans="1:4" ht="16.5" x14ac:dyDescent="0.25">
      <c r="A1970" s="28"/>
      <c r="B1970" s="53"/>
      <c r="C1970" s="33" t="s">
        <v>1856</v>
      </c>
      <c r="D1970" s="30"/>
    </row>
    <row r="1971" spans="1:4" ht="33" x14ac:dyDescent="0.25">
      <c r="A1971" s="28">
        <v>186</v>
      </c>
      <c r="B1971" s="53"/>
      <c r="C1971" s="29" t="s">
        <v>1857</v>
      </c>
      <c r="D1971" s="30">
        <f>55108637.98</f>
        <v>55108637.979999997</v>
      </c>
    </row>
    <row r="1972" spans="1:4" ht="16.5" x14ac:dyDescent="0.25">
      <c r="A1972" s="28"/>
      <c r="B1972" s="53"/>
      <c r="C1972" s="33" t="s">
        <v>1868</v>
      </c>
      <c r="D1972" s="30"/>
    </row>
    <row r="1973" spans="1:4" ht="16.5" x14ac:dyDescent="0.25">
      <c r="A1973" s="28"/>
      <c r="B1973" s="53"/>
      <c r="C1973" s="33" t="s">
        <v>1869</v>
      </c>
      <c r="D1973" s="30"/>
    </row>
    <row r="1974" spans="1:4" ht="16.5" x14ac:dyDescent="0.25">
      <c r="A1974" s="28"/>
      <c r="B1974" s="53"/>
      <c r="C1974" s="33" t="s">
        <v>1870</v>
      </c>
      <c r="D1974" s="30"/>
    </row>
    <row r="1975" spans="1:4" ht="16.5" x14ac:dyDescent="0.25">
      <c r="A1975" s="28"/>
      <c r="B1975" s="53"/>
      <c r="C1975" s="33" t="s">
        <v>1871</v>
      </c>
      <c r="D1975" s="30"/>
    </row>
    <row r="1976" spans="1:4" ht="16.5" x14ac:dyDescent="0.25">
      <c r="A1976" s="28"/>
      <c r="B1976" s="53"/>
      <c r="C1976" s="33" t="s">
        <v>1872</v>
      </c>
      <c r="D1976" s="30"/>
    </row>
    <row r="1977" spans="1:4" ht="16.5" x14ac:dyDescent="0.25">
      <c r="A1977" s="28"/>
      <c r="B1977" s="53"/>
      <c r="C1977" s="33" t="s">
        <v>1873</v>
      </c>
      <c r="D1977" s="30"/>
    </row>
    <row r="1978" spans="1:4" ht="16.5" x14ac:dyDescent="0.25">
      <c r="A1978" s="28"/>
      <c r="B1978" s="53"/>
      <c r="C1978" s="33" t="s">
        <v>1874</v>
      </c>
      <c r="D1978" s="30"/>
    </row>
    <row r="1979" spans="1:4" ht="16.5" x14ac:dyDescent="0.25">
      <c r="A1979" s="28"/>
      <c r="B1979" s="53"/>
      <c r="C1979" s="33" t="s">
        <v>1875</v>
      </c>
      <c r="D1979" s="30"/>
    </row>
    <row r="1980" spans="1:4" ht="16.5" x14ac:dyDescent="0.25">
      <c r="A1980" s="28"/>
      <c r="B1980" s="53"/>
      <c r="C1980" s="33" t="s">
        <v>1876</v>
      </c>
      <c r="D1980" s="30"/>
    </row>
    <row r="1981" spans="1:4" ht="33" x14ac:dyDescent="0.25">
      <c r="A1981" s="28"/>
      <c r="B1981" s="53"/>
      <c r="C1981" s="33" t="s">
        <v>1877</v>
      </c>
      <c r="D1981" s="30"/>
    </row>
    <row r="1982" spans="1:4" ht="16.5" x14ac:dyDescent="0.25">
      <c r="A1982" s="28"/>
      <c r="B1982" s="53"/>
      <c r="C1982" s="41" t="s">
        <v>1600</v>
      </c>
      <c r="D1982" s="30"/>
    </row>
    <row r="1983" spans="1:4" ht="16.5" x14ac:dyDescent="0.25">
      <c r="A1983" s="28"/>
      <c r="B1983" s="53"/>
      <c r="C1983" s="33" t="s">
        <v>1878</v>
      </c>
      <c r="D1983" s="30"/>
    </row>
    <row r="1984" spans="1:4" ht="16.5" x14ac:dyDescent="0.25">
      <c r="A1984" s="28"/>
      <c r="B1984" s="53"/>
      <c r="C1984" s="33" t="s">
        <v>1879</v>
      </c>
      <c r="D1984" s="30"/>
    </row>
    <row r="1985" spans="1:4" ht="16.5" x14ac:dyDescent="0.25">
      <c r="A1985" s="28"/>
      <c r="B1985" s="53"/>
      <c r="C1985" s="33" t="s">
        <v>1880</v>
      </c>
      <c r="D1985" s="30"/>
    </row>
    <row r="1986" spans="1:4" ht="16.5" x14ac:dyDescent="0.25">
      <c r="A1986" s="28"/>
      <c r="B1986" s="53"/>
      <c r="C1986" s="33" t="s">
        <v>1881</v>
      </c>
      <c r="D1986" s="30"/>
    </row>
    <row r="1987" spans="1:4" ht="16.5" x14ac:dyDescent="0.25">
      <c r="A1987" s="28"/>
      <c r="B1987" s="53"/>
      <c r="C1987" s="33" t="s">
        <v>1882</v>
      </c>
      <c r="D1987" s="30"/>
    </row>
    <row r="1988" spans="1:4" ht="16.5" x14ac:dyDescent="0.25">
      <c r="A1988" s="28"/>
      <c r="B1988" s="53"/>
      <c r="C1988" s="33" t="s">
        <v>1883</v>
      </c>
      <c r="D1988" s="30"/>
    </row>
    <row r="1989" spans="1:4" ht="16.5" x14ac:dyDescent="0.25">
      <c r="A1989" s="28"/>
      <c r="B1989" s="53"/>
      <c r="C1989" s="33" t="s">
        <v>1884</v>
      </c>
      <c r="D1989" s="30"/>
    </row>
    <row r="1990" spans="1:4" ht="16.5" x14ac:dyDescent="0.25">
      <c r="A1990" s="28"/>
      <c r="B1990" s="53"/>
      <c r="C1990" s="33" t="s">
        <v>1885</v>
      </c>
      <c r="D1990" s="30"/>
    </row>
    <row r="1991" spans="1:4" ht="16.5" x14ac:dyDescent="0.25">
      <c r="A1991" s="28"/>
      <c r="B1991" s="53"/>
      <c r="C1991" s="41" t="s">
        <v>1858</v>
      </c>
      <c r="D1991" s="30"/>
    </row>
    <row r="1992" spans="1:4" ht="16.5" x14ac:dyDescent="0.25">
      <c r="A1992" s="28"/>
      <c r="B1992" s="53"/>
      <c r="C1992" s="41" t="s">
        <v>1859</v>
      </c>
      <c r="D1992" s="30"/>
    </row>
    <row r="1993" spans="1:4" ht="33" x14ac:dyDescent="0.25">
      <c r="A1993" s="28"/>
      <c r="B1993" s="53"/>
      <c r="C1993" s="33" t="s">
        <v>1886</v>
      </c>
      <c r="D1993" s="30"/>
    </row>
    <row r="1994" spans="1:4" ht="33" x14ac:dyDescent="0.25">
      <c r="A1994" s="28"/>
      <c r="B1994" s="53"/>
      <c r="C1994" s="33" t="s">
        <v>1887</v>
      </c>
      <c r="D1994" s="30"/>
    </row>
    <row r="1995" spans="1:4" ht="16.5" x14ac:dyDescent="0.25">
      <c r="A1995" s="28"/>
      <c r="B1995" s="53"/>
      <c r="C1995" s="41" t="s">
        <v>1860</v>
      </c>
      <c r="D1995" s="30"/>
    </row>
    <row r="1996" spans="1:4" ht="33" x14ac:dyDescent="0.25">
      <c r="A1996" s="28"/>
      <c r="B1996" s="53"/>
      <c r="C1996" s="33" t="s">
        <v>1888</v>
      </c>
      <c r="D1996" s="30"/>
    </row>
    <row r="1997" spans="1:4" ht="33" x14ac:dyDescent="0.25">
      <c r="A1997" s="28"/>
      <c r="B1997" s="53"/>
      <c r="C1997" s="33" t="s">
        <v>1889</v>
      </c>
      <c r="D1997" s="30"/>
    </row>
    <row r="1998" spans="1:4" ht="16.5" x14ac:dyDescent="0.25">
      <c r="A1998" s="28"/>
      <c r="B1998" s="53"/>
      <c r="C1998" s="41" t="s">
        <v>1861</v>
      </c>
      <c r="D1998" s="30"/>
    </row>
    <row r="1999" spans="1:4" ht="16.5" x14ac:dyDescent="0.25">
      <c r="A1999" s="28"/>
      <c r="B1999" s="53"/>
      <c r="C1999" s="33" t="s">
        <v>1890</v>
      </c>
      <c r="D1999" s="30"/>
    </row>
    <row r="2000" spans="1:4" ht="16.5" x14ac:dyDescent="0.25">
      <c r="A2000" s="28"/>
      <c r="B2000" s="53"/>
      <c r="C2000" s="33" t="s">
        <v>1891</v>
      </c>
      <c r="D2000" s="30"/>
    </row>
    <row r="2001" spans="1:4" ht="16.5" x14ac:dyDescent="0.25">
      <c r="A2001" s="28"/>
      <c r="B2001" s="53"/>
      <c r="C2001" s="33" t="s">
        <v>1892</v>
      </c>
      <c r="D2001" s="30"/>
    </row>
    <row r="2002" spans="1:4" ht="16.5" x14ac:dyDescent="0.25">
      <c r="A2002" s="28"/>
      <c r="B2002" s="53"/>
      <c r="C2002" s="41" t="s">
        <v>1862</v>
      </c>
      <c r="D2002" s="30"/>
    </row>
    <row r="2003" spans="1:4" ht="16.5" x14ac:dyDescent="0.25">
      <c r="A2003" s="28"/>
      <c r="B2003" s="53"/>
      <c r="C2003" s="33" t="s">
        <v>1893</v>
      </c>
      <c r="D2003" s="30"/>
    </row>
    <row r="2004" spans="1:4" ht="16.5" x14ac:dyDescent="0.25">
      <c r="A2004" s="28"/>
      <c r="B2004" s="53"/>
      <c r="C2004" s="33" t="s">
        <v>1894</v>
      </c>
      <c r="D2004" s="30"/>
    </row>
    <row r="2005" spans="1:4" ht="16.5" x14ac:dyDescent="0.25">
      <c r="A2005" s="28"/>
      <c r="B2005" s="53"/>
      <c r="C2005" s="41" t="s">
        <v>1863</v>
      </c>
      <c r="D2005" s="30"/>
    </row>
    <row r="2006" spans="1:4" ht="16.5" x14ac:dyDescent="0.25">
      <c r="A2006" s="28"/>
      <c r="B2006" s="53"/>
      <c r="C2006" s="33" t="s">
        <v>1895</v>
      </c>
      <c r="D2006" s="30"/>
    </row>
    <row r="2007" spans="1:4" ht="16.5" x14ac:dyDescent="0.25">
      <c r="A2007" s="28"/>
      <c r="B2007" s="53"/>
      <c r="C2007" s="33" t="s">
        <v>1896</v>
      </c>
      <c r="D2007" s="30"/>
    </row>
    <row r="2008" spans="1:4" ht="33" x14ac:dyDescent="0.25">
      <c r="A2008" s="28"/>
      <c r="B2008" s="53"/>
      <c r="C2008" s="33" t="s">
        <v>1897</v>
      </c>
      <c r="D2008" s="30"/>
    </row>
    <row r="2009" spans="1:4" ht="16.5" x14ac:dyDescent="0.25">
      <c r="A2009" s="28"/>
      <c r="B2009" s="53"/>
      <c r="C2009" s="41" t="s">
        <v>1864</v>
      </c>
      <c r="D2009" s="30"/>
    </row>
    <row r="2010" spans="1:4" ht="16.5" x14ac:dyDescent="0.25">
      <c r="A2010" s="28"/>
      <c r="B2010" s="53"/>
      <c r="C2010" s="33" t="s">
        <v>1898</v>
      </c>
      <c r="D2010" s="30"/>
    </row>
    <row r="2011" spans="1:4" ht="16.5" x14ac:dyDescent="0.25">
      <c r="A2011" s="28"/>
      <c r="B2011" s="53"/>
      <c r="C2011" s="33" t="s">
        <v>1899</v>
      </c>
      <c r="D2011" s="30"/>
    </row>
    <row r="2012" spans="1:4" ht="16.5" x14ac:dyDescent="0.25">
      <c r="A2012" s="28"/>
      <c r="B2012" s="53"/>
      <c r="C2012" s="41" t="s">
        <v>1865</v>
      </c>
      <c r="D2012" s="30"/>
    </row>
    <row r="2013" spans="1:4" ht="16.5" x14ac:dyDescent="0.25">
      <c r="A2013" s="28"/>
      <c r="B2013" s="53"/>
      <c r="C2013" s="33" t="s">
        <v>1900</v>
      </c>
      <c r="D2013" s="30"/>
    </row>
    <row r="2014" spans="1:4" ht="16.5" x14ac:dyDescent="0.25">
      <c r="A2014" s="28"/>
      <c r="B2014" s="53"/>
      <c r="C2014" s="33" t="s">
        <v>1901</v>
      </c>
      <c r="D2014" s="30"/>
    </row>
    <row r="2015" spans="1:4" ht="16.5" x14ac:dyDescent="0.25">
      <c r="A2015" s="28"/>
      <c r="B2015" s="53"/>
      <c r="C2015" s="33" t="s">
        <v>1902</v>
      </c>
      <c r="D2015" s="30"/>
    </row>
    <row r="2016" spans="1:4" ht="16.5" x14ac:dyDescent="0.25">
      <c r="A2016" s="28"/>
      <c r="B2016" s="53"/>
      <c r="C2016" s="33" t="s">
        <v>1903</v>
      </c>
      <c r="D2016" s="30"/>
    </row>
    <row r="2017" spans="1:4" ht="16.5" x14ac:dyDescent="0.25">
      <c r="A2017" s="28"/>
      <c r="B2017" s="53"/>
      <c r="C2017" s="33" t="s">
        <v>1904</v>
      </c>
      <c r="D2017" s="30"/>
    </row>
    <row r="2018" spans="1:4" ht="16.5" x14ac:dyDescent="0.25">
      <c r="A2018" s="28"/>
      <c r="B2018" s="53"/>
      <c r="C2018" s="33" t="s">
        <v>1905</v>
      </c>
      <c r="D2018" s="30"/>
    </row>
    <row r="2019" spans="1:4" ht="16.5" x14ac:dyDescent="0.25">
      <c r="A2019" s="28"/>
      <c r="B2019" s="53"/>
      <c r="C2019" s="33" t="s">
        <v>1906</v>
      </c>
      <c r="D2019" s="30"/>
    </row>
    <row r="2020" spans="1:4" ht="16.5" x14ac:dyDescent="0.25">
      <c r="A2020" s="28"/>
      <c r="B2020" s="53"/>
      <c r="C2020" s="33" t="s">
        <v>1907</v>
      </c>
      <c r="D2020" s="30"/>
    </row>
    <row r="2021" spans="1:4" ht="16.5" x14ac:dyDescent="0.25">
      <c r="A2021" s="28"/>
      <c r="B2021" s="53"/>
      <c r="C2021" s="33" t="s">
        <v>1908</v>
      </c>
      <c r="D2021" s="30"/>
    </row>
    <row r="2022" spans="1:4" ht="16.5" x14ac:dyDescent="0.25">
      <c r="A2022" s="28"/>
      <c r="B2022" s="53"/>
      <c r="C2022" s="33" t="s">
        <v>1909</v>
      </c>
      <c r="D2022" s="30"/>
    </row>
    <row r="2023" spans="1:4" ht="16.5" x14ac:dyDescent="0.25">
      <c r="A2023" s="28"/>
      <c r="B2023" s="53"/>
      <c r="C2023" s="33" t="s">
        <v>1910</v>
      </c>
      <c r="D2023" s="30"/>
    </row>
    <row r="2024" spans="1:4" ht="16.5" x14ac:dyDescent="0.25">
      <c r="A2024" s="28"/>
      <c r="B2024" s="53"/>
      <c r="C2024" s="33" t="s">
        <v>1911</v>
      </c>
      <c r="D2024" s="30"/>
    </row>
    <row r="2025" spans="1:4" ht="16.5" x14ac:dyDescent="0.25">
      <c r="A2025" s="28"/>
      <c r="B2025" s="53"/>
      <c r="C2025" s="33" t="s">
        <v>1912</v>
      </c>
      <c r="D2025" s="30"/>
    </row>
    <row r="2026" spans="1:4" ht="16.5" x14ac:dyDescent="0.25">
      <c r="A2026" s="28"/>
      <c r="B2026" s="53"/>
      <c r="C2026" s="33" t="s">
        <v>1913</v>
      </c>
      <c r="D2026" s="30"/>
    </row>
    <row r="2027" spans="1:4" ht="16.5" x14ac:dyDescent="0.25">
      <c r="A2027" s="28"/>
      <c r="B2027" s="53"/>
      <c r="C2027" s="33" t="s">
        <v>1914</v>
      </c>
      <c r="D2027" s="30"/>
    </row>
    <row r="2028" spans="1:4" ht="16.5" x14ac:dyDescent="0.25">
      <c r="A2028" s="28"/>
      <c r="B2028" s="53"/>
      <c r="C2028" s="33" t="s">
        <v>1915</v>
      </c>
      <c r="D2028" s="30"/>
    </row>
    <row r="2029" spans="1:4" ht="16.5" x14ac:dyDescent="0.25">
      <c r="A2029" s="28"/>
      <c r="B2029" s="53"/>
      <c r="C2029" s="33" t="s">
        <v>1916</v>
      </c>
      <c r="D2029" s="30"/>
    </row>
    <row r="2030" spans="1:4" ht="16.5" x14ac:dyDescent="0.25">
      <c r="A2030" s="28"/>
      <c r="B2030" s="53"/>
      <c r="C2030" s="33" t="s">
        <v>1917</v>
      </c>
      <c r="D2030" s="30"/>
    </row>
    <row r="2031" spans="1:4" ht="16.5" x14ac:dyDescent="0.25">
      <c r="A2031" s="28"/>
      <c r="B2031" s="53"/>
      <c r="C2031" s="33" t="s">
        <v>1918</v>
      </c>
      <c r="D2031" s="30"/>
    </row>
    <row r="2032" spans="1:4" ht="16.5" x14ac:dyDescent="0.25">
      <c r="A2032" s="28"/>
      <c r="B2032" s="53"/>
      <c r="C2032" s="33" t="s">
        <v>1919</v>
      </c>
      <c r="D2032" s="30"/>
    </row>
    <row r="2033" spans="1:4" ht="16.5" x14ac:dyDescent="0.25">
      <c r="A2033" s="28"/>
      <c r="B2033" s="53"/>
      <c r="C2033" s="33" t="s">
        <v>1920</v>
      </c>
      <c r="D2033" s="30"/>
    </row>
    <row r="2034" spans="1:4" ht="16.5" x14ac:dyDescent="0.25">
      <c r="A2034" s="28"/>
      <c r="B2034" s="53"/>
      <c r="C2034" s="41" t="s">
        <v>1866</v>
      </c>
      <c r="D2034" s="30"/>
    </row>
    <row r="2035" spans="1:4" ht="16.5" x14ac:dyDescent="0.25">
      <c r="A2035" s="28"/>
      <c r="B2035" s="53"/>
      <c r="C2035" s="33" t="s">
        <v>1921</v>
      </c>
      <c r="D2035" s="30"/>
    </row>
    <row r="2036" spans="1:4" ht="16.5" x14ac:dyDescent="0.25">
      <c r="A2036" s="28"/>
      <c r="B2036" s="53"/>
      <c r="C2036" s="33" t="s">
        <v>1922</v>
      </c>
      <c r="D2036" s="30"/>
    </row>
    <row r="2037" spans="1:4" ht="16.5" x14ac:dyDescent="0.25">
      <c r="A2037" s="28"/>
      <c r="B2037" s="53"/>
      <c r="C2037" s="33" t="s">
        <v>1923</v>
      </c>
      <c r="D2037" s="30"/>
    </row>
    <row r="2038" spans="1:4" ht="16.5" x14ac:dyDescent="0.25">
      <c r="A2038" s="28"/>
      <c r="B2038" s="53"/>
      <c r="C2038" s="33" t="s">
        <v>1924</v>
      </c>
      <c r="D2038" s="30"/>
    </row>
    <row r="2039" spans="1:4" ht="16.5" x14ac:dyDescent="0.25">
      <c r="A2039" s="28"/>
      <c r="B2039" s="53"/>
      <c r="C2039" s="33" t="s">
        <v>1918</v>
      </c>
      <c r="D2039" s="30"/>
    </row>
    <row r="2040" spans="1:4" ht="16.5" x14ac:dyDescent="0.25">
      <c r="A2040" s="28"/>
      <c r="B2040" s="53"/>
      <c r="C2040" s="33" t="s">
        <v>1925</v>
      </c>
      <c r="D2040" s="30"/>
    </row>
    <row r="2041" spans="1:4" ht="16.5" x14ac:dyDescent="0.25">
      <c r="A2041" s="28"/>
      <c r="B2041" s="53"/>
      <c r="C2041" s="33" t="s">
        <v>1926</v>
      </c>
      <c r="D2041" s="30"/>
    </row>
    <row r="2042" spans="1:4" ht="16.5" x14ac:dyDescent="0.25">
      <c r="A2042" s="28"/>
      <c r="B2042" s="53"/>
      <c r="C2042" s="33" t="s">
        <v>1920</v>
      </c>
      <c r="D2042" s="30"/>
    </row>
    <row r="2043" spans="1:4" ht="16.5" x14ac:dyDescent="0.25">
      <c r="A2043" s="28"/>
      <c r="B2043" s="53"/>
      <c r="C2043" s="33" t="s">
        <v>1927</v>
      </c>
      <c r="D2043" s="30"/>
    </row>
    <row r="2044" spans="1:4" ht="16.5" x14ac:dyDescent="0.25">
      <c r="A2044" s="28"/>
      <c r="B2044" s="53"/>
      <c r="C2044" s="41" t="s">
        <v>1867</v>
      </c>
      <c r="D2044" s="30"/>
    </row>
    <row r="2045" spans="1:4" ht="16.5" x14ac:dyDescent="0.25">
      <c r="A2045" s="28"/>
      <c r="B2045" s="53"/>
      <c r="C2045" s="33" t="s">
        <v>1928</v>
      </c>
      <c r="D2045" s="30"/>
    </row>
    <row r="2046" spans="1:4" ht="16.5" x14ac:dyDescent="0.25">
      <c r="A2046" s="28"/>
      <c r="B2046" s="53"/>
      <c r="C2046" s="33" t="s">
        <v>1929</v>
      </c>
      <c r="D2046" s="30"/>
    </row>
    <row r="2047" spans="1:4" ht="16.5" x14ac:dyDescent="0.25">
      <c r="A2047" s="28"/>
      <c r="B2047" s="53"/>
      <c r="C2047" s="33" t="s">
        <v>1930</v>
      </c>
      <c r="D2047" s="30"/>
    </row>
    <row r="2048" spans="1:4" ht="16.5" x14ac:dyDescent="0.25">
      <c r="A2048" s="28"/>
      <c r="B2048" s="53"/>
      <c r="C2048" s="41" t="s">
        <v>112</v>
      </c>
      <c r="D2048" s="30"/>
    </row>
    <row r="2049" spans="1:4" ht="16.5" x14ac:dyDescent="0.25">
      <c r="A2049" s="28"/>
      <c r="B2049" s="53"/>
      <c r="C2049" s="33" t="s">
        <v>1931</v>
      </c>
      <c r="D2049" s="30"/>
    </row>
    <row r="2050" spans="1:4" ht="16.5" x14ac:dyDescent="0.25">
      <c r="A2050" s="28"/>
      <c r="B2050" s="53"/>
      <c r="C2050" s="33" t="s">
        <v>1932</v>
      </c>
      <c r="D2050" s="30"/>
    </row>
    <row r="2051" spans="1:4" ht="16.5" x14ac:dyDescent="0.25">
      <c r="A2051" s="28"/>
      <c r="B2051" s="53"/>
      <c r="C2051" s="33" t="s">
        <v>1933</v>
      </c>
      <c r="D2051" s="30"/>
    </row>
    <row r="2052" spans="1:4" ht="16.5" x14ac:dyDescent="0.25">
      <c r="A2052" s="28"/>
      <c r="B2052" s="53"/>
      <c r="C2052" s="33" t="s">
        <v>1934</v>
      </c>
      <c r="D2052" s="30"/>
    </row>
    <row r="2053" spans="1:4" ht="16.5" x14ac:dyDescent="0.25">
      <c r="A2053" s="28"/>
      <c r="B2053" s="53"/>
      <c r="C2053" s="33" t="s">
        <v>1935</v>
      </c>
      <c r="D2053" s="30"/>
    </row>
    <row r="2054" spans="1:4" ht="16.5" x14ac:dyDescent="0.25">
      <c r="A2054" s="28"/>
      <c r="B2054" s="53"/>
      <c r="C2054" s="33" t="s">
        <v>1936</v>
      </c>
      <c r="D2054" s="30"/>
    </row>
    <row r="2055" spans="1:4" ht="16.5" x14ac:dyDescent="0.25">
      <c r="A2055" s="28"/>
      <c r="B2055" s="53"/>
      <c r="C2055" s="33" t="s">
        <v>1937</v>
      </c>
      <c r="D2055" s="30"/>
    </row>
    <row r="2056" spans="1:4" ht="16.5" x14ac:dyDescent="0.25">
      <c r="A2056" s="28"/>
      <c r="B2056" s="53"/>
      <c r="C2056" s="33" t="s">
        <v>1938</v>
      </c>
      <c r="D2056" s="30"/>
    </row>
    <row r="2057" spans="1:4" ht="16.5" x14ac:dyDescent="0.25">
      <c r="A2057" s="28"/>
      <c r="B2057" s="53"/>
      <c r="C2057" s="33" t="s">
        <v>1939</v>
      </c>
      <c r="D2057" s="30"/>
    </row>
    <row r="2058" spans="1:4" ht="33" x14ac:dyDescent="0.25">
      <c r="A2058" s="28">
        <v>187</v>
      </c>
      <c r="B2058" s="53"/>
      <c r="C2058" s="29" t="s">
        <v>1940</v>
      </c>
      <c r="D2058" s="30">
        <f>14489423.22</f>
        <v>14489423.220000001</v>
      </c>
    </row>
    <row r="2059" spans="1:4" ht="16.5" x14ac:dyDescent="0.25">
      <c r="A2059" s="28"/>
      <c r="B2059" s="53"/>
      <c r="C2059" s="33" t="s">
        <v>1941</v>
      </c>
      <c r="D2059" s="30"/>
    </row>
    <row r="2060" spans="1:4" ht="16.5" x14ac:dyDescent="0.25">
      <c r="A2060" s="28"/>
      <c r="B2060" s="53"/>
      <c r="C2060" s="33" t="s">
        <v>1942</v>
      </c>
      <c r="D2060" s="30"/>
    </row>
    <row r="2061" spans="1:4" ht="16.5" x14ac:dyDescent="0.25">
      <c r="A2061" s="28"/>
      <c r="B2061" s="53"/>
      <c r="C2061" s="33" t="s">
        <v>1943</v>
      </c>
      <c r="D2061" s="30"/>
    </row>
    <row r="2062" spans="1:4" ht="16.5" x14ac:dyDescent="0.25">
      <c r="A2062" s="28"/>
      <c r="B2062" s="53"/>
      <c r="C2062" s="33" t="s">
        <v>1944</v>
      </c>
      <c r="D2062" s="30"/>
    </row>
    <row r="2063" spans="1:4" ht="16.5" x14ac:dyDescent="0.25">
      <c r="A2063" s="28"/>
      <c r="B2063" s="53"/>
      <c r="C2063" s="33" t="s">
        <v>1945</v>
      </c>
      <c r="D2063" s="30"/>
    </row>
    <row r="2064" spans="1:4" ht="16.5" x14ac:dyDescent="0.25">
      <c r="A2064" s="28"/>
      <c r="B2064" s="53"/>
      <c r="C2064" s="33" t="s">
        <v>1946</v>
      </c>
      <c r="D2064" s="30"/>
    </row>
    <row r="2065" spans="1:4" ht="16.5" x14ac:dyDescent="0.25">
      <c r="A2065" s="28"/>
      <c r="B2065" s="53"/>
      <c r="C2065" s="33" t="s">
        <v>1947</v>
      </c>
      <c r="D2065" s="30"/>
    </row>
    <row r="2066" spans="1:4" ht="16.5" x14ac:dyDescent="0.25">
      <c r="A2066" s="28"/>
      <c r="B2066" s="53"/>
      <c r="C2066" s="33" t="s">
        <v>1948</v>
      </c>
      <c r="D2066" s="30"/>
    </row>
    <row r="2067" spans="1:4" ht="16.5" x14ac:dyDescent="0.25">
      <c r="A2067" s="28"/>
      <c r="B2067" s="53"/>
      <c r="C2067" s="33" t="s">
        <v>1949</v>
      </c>
      <c r="D2067" s="30"/>
    </row>
    <row r="2068" spans="1:4" ht="66" x14ac:dyDescent="0.25">
      <c r="A2068" s="28">
        <v>188</v>
      </c>
      <c r="B2068" s="53"/>
      <c r="C2068" s="29" t="s">
        <v>1950</v>
      </c>
      <c r="D2068" s="30">
        <f>4280498.96</f>
        <v>4280498.96</v>
      </c>
    </row>
    <row r="2069" spans="1:4" ht="16.5" x14ac:dyDescent="0.25">
      <c r="A2069" s="28"/>
      <c r="B2069" s="53"/>
      <c r="C2069" s="45" t="s">
        <v>1952</v>
      </c>
      <c r="D2069" s="30"/>
    </row>
    <row r="2070" spans="1:4" ht="16.5" x14ac:dyDescent="0.25">
      <c r="A2070" s="28"/>
      <c r="B2070" s="53"/>
      <c r="C2070" s="45" t="s">
        <v>1953</v>
      </c>
      <c r="D2070" s="30"/>
    </row>
    <row r="2071" spans="1:4" ht="16.5" x14ac:dyDescent="0.25">
      <c r="A2071" s="28"/>
      <c r="B2071" s="53"/>
      <c r="C2071" s="45" t="s">
        <v>1954</v>
      </c>
      <c r="D2071" s="30"/>
    </row>
    <row r="2072" spans="1:4" ht="16.5" x14ac:dyDescent="0.25">
      <c r="A2072" s="28"/>
      <c r="B2072" s="53"/>
      <c r="C2072" s="45" t="s">
        <v>1955</v>
      </c>
      <c r="D2072" s="30"/>
    </row>
    <row r="2073" spans="1:4" ht="16.5" x14ac:dyDescent="0.25">
      <c r="A2073" s="28"/>
      <c r="B2073" s="53"/>
      <c r="C2073" s="48" t="s">
        <v>1951</v>
      </c>
      <c r="D2073" s="30"/>
    </row>
    <row r="2074" spans="1:4" ht="16.5" x14ac:dyDescent="0.25">
      <c r="A2074" s="28"/>
      <c r="B2074" s="53"/>
      <c r="C2074" s="45" t="s">
        <v>1956</v>
      </c>
      <c r="D2074" s="30"/>
    </row>
    <row r="2075" spans="1:4" ht="16.5" x14ac:dyDescent="0.25">
      <c r="A2075" s="28"/>
      <c r="B2075" s="53"/>
      <c r="C2075" s="45" t="s">
        <v>1957</v>
      </c>
      <c r="D2075" s="30"/>
    </row>
    <row r="2076" spans="1:4" ht="16.5" x14ac:dyDescent="0.25">
      <c r="A2076" s="28"/>
      <c r="B2076" s="53"/>
      <c r="C2076" s="45" t="s">
        <v>1958</v>
      </c>
      <c r="D2076" s="30"/>
    </row>
    <row r="2077" spans="1:4" ht="16.5" x14ac:dyDescent="0.25">
      <c r="A2077" s="28"/>
      <c r="B2077" s="53"/>
      <c r="C2077" s="45" t="s">
        <v>1959</v>
      </c>
      <c r="D2077" s="30"/>
    </row>
    <row r="2078" spans="1:4" ht="16.5" x14ac:dyDescent="0.25">
      <c r="A2078" s="28"/>
      <c r="B2078" s="53"/>
      <c r="C2078" s="45" t="s">
        <v>1960</v>
      </c>
      <c r="D2078" s="30"/>
    </row>
    <row r="2079" spans="1:4" ht="16.5" x14ac:dyDescent="0.25">
      <c r="A2079" s="28"/>
      <c r="B2079" s="53"/>
      <c r="C2079" s="45" t="s">
        <v>1961</v>
      </c>
      <c r="D2079" s="30"/>
    </row>
    <row r="2080" spans="1:4" ht="16.5" x14ac:dyDescent="0.25">
      <c r="A2080" s="28"/>
      <c r="B2080" s="53"/>
      <c r="C2080" s="45" t="s">
        <v>817</v>
      </c>
      <c r="D2080" s="30"/>
    </row>
    <row r="2081" spans="1:4" ht="16.5" x14ac:dyDescent="0.25">
      <c r="A2081" s="28"/>
      <c r="B2081" s="53"/>
      <c r="C2081" s="45" t="s">
        <v>1962</v>
      </c>
      <c r="D2081" s="30"/>
    </row>
    <row r="2082" spans="1:4" ht="16.5" x14ac:dyDescent="0.25">
      <c r="A2082" s="28"/>
      <c r="B2082" s="53"/>
      <c r="C2082" s="45" t="s">
        <v>1963</v>
      </c>
      <c r="D2082" s="30"/>
    </row>
    <row r="2083" spans="1:4" ht="16.5" x14ac:dyDescent="0.25">
      <c r="A2083" s="28"/>
      <c r="B2083" s="53"/>
      <c r="C2083" s="45" t="s">
        <v>1964</v>
      </c>
      <c r="D2083" s="30"/>
    </row>
    <row r="2084" spans="1:4" ht="16.5" x14ac:dyDescent="0.25">
      <c r="A2084" s="28"/>
      <c r="B2084" s="53"/>
      <c r="C2084" s="45" t="s">
        <v>1965</v>
      </c>
      <c r="D2084" s="30"/>
    </row>
    <row r="2085" spans="1:4" ht="16.5" x14ac:dyDescent="0.25">
      <c r="A2085" s="28"/>
      <c r="B2085" s="53"/>
      <c r="C2085" s="45" t="s">
        <v>1966</v>
      </c>
      <c r="D2085" s="30"/>
    </row>
    <row r="2086" spans="1:4" ht="16.5" x14ac:dyDescent="0.25">
      <c r="A2086" s="28"/>
      <c r="B2086" s="53"/>
      <c r="C2086" s="45" t="s">
        <v>1967</v>
      </c>
      <c r="D2086" s="30"/>
    </row>
    <row r="2087" spans="1:4" ht="16.5" x14ac:dyDescent="0.25">
      <c r="A2087" s="28"/>
      <c r="B2087" s="53"/>
      <c r="C2087" s="45" t="s">
        <v>1968</v>
      </c>
      <c r="D2087" s="30"/>
    </row>
    <row r="2088" spans="1:4" ht="16.5" x14ac:dyDescent="0.25">
      <c r="A2088" s="28"/>
      <c r="B2088" s="53"/>
      <c r="C2088" s="45" t="s">
        <v>1969</v>
      </c>
      <c r="D2088" s="30"/>
    </row>
    <row r="2089" spans="1:4" ht="16.5" x14ac:dyDescent="0.25">
      <c r="A2089" s="28"/>
      <c r="B2089" s="53"/>
      <c r="C2089" s="45" t="s">
        <v>1970</v>
      </c>
      <c r="D2089" s="30"/>
    </row>
    <row r="2090" spans="1:4" ht="16.5" x14ac:dyDescent="0.25">
      <c r="A2090" s="28"/>
      <c r="B2090" s="53"/>
      <c r="C2090" s="45" t="s">
        <v>1971</v>
      </c>
      <c r="D2090" s="30"/>
    </row>
    <row r="2091" spans="1:4" ht="16.5" x14ac:dyDescent="0.25">
      <c r="A2091" s="28"/>
      <c r="B2091" s="53"/>
      <c r="C2091" s="45" t="s">
        <v>1972</v>
      </c>
      <c r="D2091" s="30"/>
    </row>
    <row r="2092" spans="1:4" ht="16.5" x14ac:dyDescent="0.25">
      <c r="A2092" s="28"/>
      <c r="B2092" s="53"/>
      <c r="C2092" s="45" t="s">
        <v>1973</v>
      </c>
      <c r="D2092" s="30"/>
    </row>
    <row r="2093" spans="1:4" ht="16.5" x14ac:dyDescent="0.25">
      <c r="A2093" s="28"/>
      <c r="B2093" s="53"/>
      <c r="C2093" s="45" t="s">
        <v>1974</v>
      </c>
      <c r="D2093" s="30"/>
    </row>
    <row r="2094" spans="1:4" ht="16.5" x14ac:dyDescent="0.25">
      <c r="A2094" s="28"/>
      <c r="B2094" s="53"/>
      <c r="C2094" s="45" t="s">
        <v>1975</v>
      </c>
      <c r="D2094" s="30"/>
    </row>
    <row r="2095" spans="1:4" ht="16.5" x14ac:dyDescent="0.25">
      <c r="A2095" s="28"/>
      <c r="B2095" s="53"/>
      <c r="C2095" s="45" t="s">
        <v>1395</v>
      </c>
      <c r="D2095" s="30"/>
    </row>
    <row r="2096" spans="1:4" ht="16.5" x14ac:dyDescent="0.25">
      <c r="A2096" s="28"/>
      <c r="B2096" s="53"/>
      <c r="C2096" s="45" t="s">
        <v>1976</v>
      </c>
      <c r="D2096" s="30"/>
    </row>
    <row r="2097" spans="1:4" ht="16.5" x14ac:dyDescent="0.25">
      <c r="A2097" s="28"/>
      <c r="B2097" s="53"/>
      <c r="C2097" s="45" t="s">
        <v>1977</v>
      </c>
      <c r="D2097" s="30"/>
    </row>
    <row r="2098" spans="1:4" ht="16.5" x14ac:dyDescent="0.25">
      <c r="A2098" s="28"/>
      <c r="B2098" s="53"/>
      <c r="C2098" s="45" t="s">
        <v>1978</v>
      </c>
      <c r="D2098" s="30"/>
    </row>
    <row r="2099" spans="1:4" ht="16.5" x14ac:dyDescent="0.25">
      <c r="A2099" s="28"/>
      <c r="B2099" s="53"/>
      <c r="C2099" s="45" t="s">
        <v>1979</v>
      </c>
      <c r="D2099" s="30"/>
    </row>
    <row r="2100" spans="1:4" ht="16.5" x14ac:dyDescent="0.25">
      <c r="A2100" s="28"/>
      <c r="B2100" s="53"/>
      <c r="C2100" s="45" t="s">
        <v>1980</v>
      </c>
      <c r="D2100" s="30"/>
    </row>
    <row r="2101" spans="1:4" ht="16.5" x14ac:dyDescent="0.25">
      <c r="A2101" s="28"/>
      <c r="B2101" s="53"/>
      <c r="C2101" s="45" t="s">
        <v>1533</v>
      </c>
      <c r="D2101" s="30"/>
    </row>
    <row r="2102" spans="1:4" ht="16.5" x14ac:dyDescent="0.25">
      <c r="A2102" s="28"/>
      <c r="B2102" s="53"/>
      <c r="C2102" s="45" t="s">
        <v>1981</v>
      </c>
      <c r="D2102" s="30"/>
    </row>
    <row r="2103" spans="1:4" ht="33" x14ac:dyDescent="0.25">
      <c r="A2103" s="28">
        <v>189</v>
      </c>
      <c r="B2103" s="53"/>
      <c r="C2103" s="29" t="s">
        <v>1982</v>
      </c>
      <c r="D2103" s="30">
        <v>1030928.42</v>
      </c>
    </row>
    <row r="2104" spans="1:4" ht="16.5" x14ac:dyDescent="0.25">
      <c r="A2104" s="28"/>
      <c r="B2104" s="53"/>
      <c r="C2104" s="33" t="s">
        <v>1983</v>
      </c>
      <c r="D2104" s="30"/>
    </row>
    <row r="2105" spans="1:4" ht="16.5" x14ac:dyDescent="0.25">
      <c r="A2105" s="28"/>
      <c r="B2105" s="53"/>
      <c r="C2105" s="33" t="s">
        <v>1984</v>
      </c>
      <c r="D2105" s="30"/>
    </row>
    <row r="2106" spans="1:4" ht="16.5" x14ac:dyDescent="0.25">
      <c r="A2106" s="28"/>
      <c r="B2106" s="53"/>
      <c r="C2106" s="33" t="s">
        <v>1985</v>
      </c>
      <c r="D2106" s="30"/>
    </row>
    <row r="2107" spans="1:4" ht="33" x14ac:dyDescent="0.25">
      <c r="A2107" s="28">
        <v>190</v>
      </c>
      <c r="B2107" s="53"/>
      <c r="C2107" s="29" t="s">
        <v>1986</v>
      </c>
      <c r="D2107" s="30">
        <f>382611.65</f>
        <v>382611.65</v>
      </c>
    </row>
    <row r="2108" spans="1:4" ht="16.5" x14ac:dyDescent="0.25">
      <c r="A2108" s="28"/>
      <c r="B2108" s="53"/>
      <c r="C2108" s="33" t="s">
        <v>1987</v>
      </c>
      <c r="D2108" s="30"/>
    </row>
    <row r="2109" spans="1:4" ht="16.5" x14ac:dyDescent="0.25">
      <c r="A2109" s="28"/>
      <c r="B2109" s="53"/>
      <c r="C2109" s="33" t="s">
        <v>1988</v>
      </c>
      <c r="D2109" s="27"/>
    </row>
    <row r="2110" spans="1:4" ht="33" x14ac:dyDescent="0.25">
      <c r="A2110" s="28">
        <v>191</v>
      </c>
      <c r="B2110" s="53"/>
      <c r="C2110" s="29" t="s">
        <v>1989</v>
      </c>
      <c r="D2110" s="30">
        <f>378399.81</f>
        <v>378399.81</v>
      </c>
    </row>
    <row r="2111" spans="1:4" ht="16.5" x14ac:dyDescent="0.25">
      <c r="A2111" s="28"/>
      <c r="B2111" s="53"/>
      <c r="C2111" s="33" t="s">
        <v>1990</v>
      </c>
      <c r="D2111" s="30"/>
    </row>
    <row r="2112" spans="1:4" ht="16.5" x14ac:dyDescent="0.25">
      <c r="A2112" s="28"/>
      <c r="B2112" s="53"/>
      <c r="C2112" s="33" t="s">
        <v>1991</v>
      </c>
      <c r="D2112" s="30"/>
    </row>
    <row r="2113" spans="1:4" ht="16.5" x14ac:dyDescent="0.25">
      <c r="A2113" s="28"/>
      <c r="B2113" s="53"/>
      <c r="C2113" s="33" t="s">
        <v>1992</v>
      </c>
      <c r="D2113" s="30"/>
    </row>
    <row r="2114" spans="1:4" ht="16.5" x14ac:dyDescent="0.25">
      <c r="A2114" s="28"/>
      <c r="B2114" s="53"/>
      <c r="C2114" s="33" t="s">
        <v>1249</v>
      </c>
      <c r="D2114" s="30"/>
    </row>
    <row r="2115" spans="1:4" ht="16.5" x14ac:dyDescent="0.25">
      <c r="A2115" s="28"/>
      <c r="B2115" s="53"/>
      <c r="C2115" s="33" t="s">
        <v>1993</v>
      </c>
      <c r="D2115" s="30"/>
    </row>
    <row r="2116" spans="1:4" ht="33" x14ac:dyDescent="0.25">
      <c r="A2116" s="28">
        <v>192</v>
      </c>
      <c r="B2116" s="53"/>
      <c r="C2116" s="29" t="s">
        <v>1994</v>
      </c>
      <c r="D2116" s="30">
        <f>698816.7</f>
        <v>698816.7</v>
      </c>
    </row>
    <row r="2117" spans="1:4" ht="16.5" x14ac:dyDescent="0.25">
      <c r="A2117" s="28"/>
      <c r="B2117" s="53"/>
      <c r="C2117" s="33" t="s">
        <v>1995</v>
      </c>
      <c r="D2117" s="30"/>
    </row>
    <row r="2118" spans="1:4" ht="16.5" x14ac:dyDescent="0.25">
      <c r="A2118" s="28"/>
      <c r="B2118" s="53"/>
      <c r="C2118" s="33" t="s">
        <v>1996</v>
      </c>
      <c r="D2118" s="30"/>
    </row>
    <row r="2119" spans="1:4" ht="16.5" x14ac:dyDescent="0.25">
      <c r="A2119" s="28"/>
      <c r="B2119" s="53"/>
      <c r="C2119" s="33" t="s">
        <v>1997</v>
      </c>
      <c r="D2119" s="30"/>
    </row>
    <row r="2120" spans="1:4" ht="16.5" x14ac:dyDescent="0.25">
      <c r="A2120" s="28"/>
      <c r="B2120" s="53"/>
      <c r="C2120" s="33" t="s">
        <v>1998</v>
      </c>
      <c r="D2120" s="30"/>
    </row>
    <row r="2121" spans="1:4" ht="16.5" x14ac:dyDescent="0.25">
      <c r="A2121" s="28"/>
      <c r="B2121" s="53"/>
      <c r="C2121" s="33" t="s">
        <v>1999</v>
      </c>
      <c r="D2121" s="30"/>
    </row>
    <row r="2122" spans="1:4" ht="33" x14ac:dyDescent="0.25">
      <c r="A2122" s="28"/>
      <c r="B2122" s="53"/>
      <c r="C2122" s="33" t="s">
        <v>2000</v>
      </c>
      <c r="D2122" s="30"/>
    </row>
    <row r="2123" spans="1:4" ht="49.5" x14ac:dyDescent="0.25">
      <c r="A2123" s="28">
        <v>193</v>
      </c>
      <c r="B2123" s="53"/>
      <c r="C2123" s="29" t="s">
        <v>2001</v>
      </c>
      <c r="D2123" s="30">
        <f>259323.95</f>
        <v>259323.95</v>
      </c>
    </row>
    <row r="2124" spans="1:4" ht="16.5" x14ac:dyDescent="0.25">
      <c r="A2124" s="28"/>
      <c r="B2124" s="53"/>
      <c r="C2124" s="33" t="s">
        <v>2002</v>
      </c>
      <c r="D2124" s="30"/>
    </row>
    <row r="2125" spans="1:4" ht="16.5" x14ac:dyDescent="0.25">
      <c r="A2125" s="28"/>
      <c r="B2125" s="53"/>
      <c r="C2125" s="33" t="s">
        <v>1752</v>
      </c>
      <c r="D2125" s="30"/>
    </row>
    <row r="2126" spans="1:4" ht="16.5" x14ac:dyDescent="0.25">
      <c r="A2126" s="28"/>
      <c r="B2126" s="53"/>
      <c r="C2126" s="33" t="s">
        <v>2003</v>
      </c>
      <c r="D2126" s="30"/>
    </row>
    <row r="2127" spans="1:4" ht="16.5" x14ac:dyDescent="0.25">
      <c r="A2127" s="28"/>
      <c r="B2127" s="53"/>
      <c r="C2127" s="33" t="s">
        <v>2004</v>
      </c>
      <c r="D2127" s="30"/>
    </row>
    <row r="2128" spans="1:4" ht="16.5" x14ac:dyDescent="0.25">
      <c r="A2128" s="28"/>
      <c r="B2128" s="53"/>
      <c r="C2128" s="33" t="s">
        <v>1249</v>
      </c>
      <c r="D2128" s="30"/>
    </row>
    <row r="2129" spans="1:4" ht="16.5" x14ac:dyDescent="0.25">
      <c r="A2129" s="28"/>
      <c r="B2129" s="53"/>
      <c r="C2129" s="33" t="s">
        <v>2005</v>
      </c>
      <c r="D2129" s="30"/>
    </row>
    <row r="2130" spans="1:4" ht="16.5" x14ac:dyDescent="0.25">
      <c r="A2130" s="28"/>
      <c r="B2130" s="53"/>
      <c r="C2130" s="33" t="s">
        <v>2006</v>
      </c>
      <c r="D2130" s="30"/>
    </row>
    <row r="2131" spans="1:4" ht="16.5" x14ac:dyDescent="0.25">
      <c r="A2131" s="28"/>
      <c r="B2131" s="53"/>
      <c r="C2131" s="33" t="s">
        <v>2007</v>
      </c>
      <c r="D2131" s="30"/>
    </row>
    <row r="2132" spans="1:4" ht="33" x14ac:dyDescent="0.25">
      <c r="A2132" s="28">
        <v>194</v>
      </c>
      <c r="B2132" s="53"/>
      <c r="C2132" s="29" t="s">
        <v>2008</v>
      </c>
      <c r="D2132" s="30">
        <f>198556.94</f>
        <v>198556.94</v>
      </c>
    </row>
    <row r="2133" spans="1:4" ht="16.5" x14ac:dyDescent="0.25">
      <c r="A2133" s="28"/>
      <c r="B2133" s="53"/>
      <c r="C2133" s="33" t="s">
        <v>2009</v>
      </c>
      <c r="D2133" s="30"/>
    </row>
    <row r="2134" spans="1:4" ht="16.5" x14ac:dyDescent="0.25">
      <c r="A2134" s="28"/>
      <c r="B2134" s="53"/>
      <c r="C2134" s="33" t="s">
        <v>2010</v>
      </c>
      <c r="D2134" s="30"/>
    </row>
    <row r="2135" spans="1:4" ht="16.5" x14ac:dyDescent="0.25">
      <c r="A2135" s="28"/>
      <c r="B2135" s="53"/>
      <c r="C2135" s="33" t="s">
        <v>1344</v>
      </c>
      <c r="D2135" s="30"/>
    </row>
    <row r="2136" spans="1:4" ht="16.5" x14ac:dyDescent="0.25">
      <c r="A2136" s="28"/>
      <c r="B2136" s="53"/>
      <c r="C2136" s="43" t="s">
        <v>751</v>
      </c>
      <c r="D2136" s="30"/>
    </row>
    <row r="2137" spans="1:4" ht="16.5" x14ac:dyDescent="0.25">
      <c r="A2137" s="28"/>
      <c r="B2137" s="53"/>
      <c r="C2137" s="43" t="s">
        <v>2011</v>
      </c>
      <c r="D2137" s="30"/>
    </row>
    <row r="2138" spans="1:4" ht="16.5" x14ac:dyDescent="0.25">
      <c r="A2138" s="28"/>
      <c r="B2138" s="53"/>
      <c r="C2138" s="43" t="s">
        <v>2012</v>
      </c>
      <c r="D2138" s="30"/>
    </row>
    <row r="2139" spans="1:4" ht="33" x14ac:dyDescent="0.25">
      <c r="A2139" s="28">
        <v>195</v>
      </c>
      <c r="B2139" s="53"/>
      <c r="C2139" s="29" t="s">
        <v>2013</v>
      </c>
      <c r="D2139" s="30">
        <f>668195.06</f>
        <v>668195.06000000006</v>
      </c>
    </row>
    <row r="2140" spans="1:4" ht="16.5" x14ac:dyDescent="0.25">
      <c r="A2140" s="28"/>
      <c r="B2140" s="53"/>
      <c r="C2140" s="33" t="s">
        <v>2014</v>
      </c>
      <c r="D2140" s="30"/>
    </row>
    <row r="2141" spans="1:4" ht="16.5" x14ac:dyDescent="0.25">
      <c r="A2141" s="28"/>
      <c r="B2141" s="53"/>
      <c r="C2141" s="33" t="s">
        <v>2015</v>
      </c>
      <c r="D2141" s="30"/>
    </row>
    <row r="2142" spans="1:4" ht="16.5" x14ac:dyDescent="0.25">
      <c r="A2142" s="28"/>
      <c r="B2142" s="53"/>
      <c r="C2142" s="33" t="s">
        <v>2016</v>
      </c>
      <c r="D2142" s="30"/>
    </row>
    <row r="2143" spans="1:4" ht="16.5" x14ac:dyDescent="0.25">
      <c r="A2143" s="28"/>
      <c r="B2143" s="53"/>
      <c r="C2143" s="33" t="s">
        <v>2017</v>
      </c>
      <c r="D2143" s="30"/>
    </row>
    <row r="2144" spans="1:4" ht="16.5" x14ac:dyDescent="0.25">
      <c r="A2144" s="28"/>
      <c r="B2144" s="53"/>
      <c r="C2144" s="33" t="s">
        <v>2018</v>
      </c>
      <c r="D2144" s="30"/>
    </row>
    <row r="2145" spans="1:4" ht="16.5" x14ac:dyDescent="0.25">
      <c r="A2145" s="28"/>
      <c r="B2145" s="53"/>
      <c r="C2145" s="33" t="s">
        <v>1249</v>
      </c>
      <c r="D2145" s="30"/>
    </row>
    <row r="2146" spans="1:4" ht="16.5" x14ac:dyDescent="0.25">
      <c r="A2146" s="28"/>
      <c r="B2146" s="53"/>
      <c r="C2146" s="33" t="s">
        <v>2019</v>
      </c>
      <c r="D2146" s="30"/>
    </row>
    <row r="2147" spans="1:4" ht="16.5" x14ac:dyDescent="0.25">
      <c r="A2147" s="28"/>
      <c r="B2147" s="53"/>
      <c r="C2147" s="33" t="s">
        <v>2020</v>
      </c>
      <c r="D2147" s="30"/>
    </row>
    <row r="2148" spans="1:4" ht="16.5" x14ac:dyDescent="0.25">
      <c r="A2148" s="28"/>
      <c r="B2148" s="53"/>
      <c r="C2148" s="33" t="s">
        <v>2021</v>
      </c>
      <c r="D2148" s="30"/>
    </row>
    <row r="2149" spans="1:4" ht="33" x14ac:dyDescent="0.25">
      <c r="A2149" s="28"/>
      <c r="B2149" s="53"/>
      <c r="C2149" s="33" t="s">
        <v>2022</v>
      </c>
      <c r="D2149" s="30"/>
    </row>
    <row r="2150" spans="1:4" ht="16.5" x14ac:dyDescent="0.25">
      <c r="A2150" s="28"/>
      <c r="B2150" s="53"/>
      <c r="C2150" s="33" t="s">
        <v>2023</v>
      </c>
      <c r="D2150" s="30"/>
    </row>
    <row r="2151" spans="1:4" ht="33" x14ac:dyDescent="0.25">
      <c r="A2151" s="62">
        <v>196</v>
      </c>
      <c r="B2151" s="53"/>
      <c r="C2151" s="29" t="s">
        <v>2024</v>
      </c>
      <c r="D2151" s="30">
        <v>2425983.4900000002</v>
      </c>
    </row>
    <row r="2152" spans="1:4" ht="16.5" x14ac:dyDescent="0.25">
      <c r="A2152" s="63"/>
      <c r="B2152" s="53"/>
      <c r="C2152" s="33" t="s">
        <v>2025</v>
      </c>
      <c r="D2152" s="30"/>
    </row>
    <row r="2153" spans="1:4" ht="16.5" x14ac:dyDescent="0.25">
      <c r="A2153" s="63"/>
      <c r="B2153" s="53"/>
      <c r="C2153" s="33" t="s">
        <v>2026</v>
      </c>
      <c r="D2153" s="30"/>
    </row>
    <row r="2154" spans="1:4" ht="16.5" x14ac:dyDescent="0.25">
      <c r="A2154" s="63"/>
      <c r="B2154" s="53"/>
      <c r="C2154" s="33" t="s">
        <v>2027</v>
      </c>
      <c r="D2154" s="30"/>
    </row>
    <row r="2155" spans="1:4" ht="16.5" x14ac:dyDescent="0.25">
      <c r="A2155" s="63"/>
      <c r="B2155" s="53"/>
      <c r="C2155" s="33" t="s">
        <v>2028</v>
      </c>
      <c r="D2155" s="30"/>
    </row>
    <row r="2156" spans="1:4" ht="16.5" x14ac:dyDescent="0.25">
      <c r="A2156" s="63"/>
      <c r="B2156" s="53"/>
      <c r="C2156" s="33" t="s">
        <v>2029</v>
      </c>
      <c r="D2156" s="30"/>
    </row>
    <row r="2157" spans="1:4" ht="16.5" x14ac:dyDescent="0.25">
      <c r="A2157" s="63"/>
      <c r="B2157" s="53"/>
      <c r="C2157" s="33" t="s">
        <v>2030</v>
      </c>
      <c r="D2157" s="30"/>
    </row>
    <row r="2158" spans="1:4" ht="16.5" x14ac:dyDescent="0.25">
      <c r="A2158" s="63"/>
      <c r="B2158" s="53"/>
      <c r="C2158" s="33" t="s">
        <v>2031</v>
      </c>
      <c r="D2158" s="30"/>
    </row>
    <row r="2159" spans="1:4" ht="16.5" x14ac:dyDescent="0.25">
      <c r="A2159" s="63"/>
      <c r="B2159" s="53"/>
      <c r="C2159" s="33" t="s">
        <v>1851</v>
      </c>
      <c r="D2159" s="30"/>
    </row>
    <row r="2160" spans="1:4" ht="16.5" x14ac:dyDescent="0.25">
      <c r="A2160" s="63"/>
      <c r="B2160" s="53"/>
      <c r="C2160" s="33" t="s">
        <v>2032</v>
      </c>
      <c r="D2160" s="30"/>
    </row>
    <row r="2161" spans="1:4" ht="16.5" x14ac:dyDescent="0.25">
      <c r="A2161" s="63"/>
      <c r="B2161" s="53"/>
      <c r="C2161" s="33" t="s">
        <v>2033</v>
      </c>
      <c r="D2161" s="30"/>
    </row>
    <row r="2162" spans="1:4" ht="16.5" x14ac:dyDescent="0.25">
      <c r="A2162" s="63"/>
      <c r="B2162" s="53"/>
      <c r="C2162" s="33" t="s">
        <v>2034</v>
      </c>
      <c r="D2162" s="30"/>
    </row>
    <row r="2163" spans="1:4" ht="16.5" x14ac:dyDescent="0.25">
      <c r="A2163" s="64"/>
      <c r="B2163" s="53"/>
      <c r="C2163" s="33" t="s">
        <v>2035</v>
      </c>
      <c r="D2163" s="30"/>
    </row>
    <row r="2164" spans="1:4" ht="49.5" x14ac:dyDescent="0.25">
      <c r="A2164" s="62">
        <v>197</v>
      </c>
      <c r="B2164" s="53"/>
      <c r="C2164" s="29" t="s">
        <v>2036</v>
      </c>
      <c r="D2164" s="30">
        <v>1708077.29</v>
      </c>
    </row>
    <row r="2165" spans="1:4" ht="16.5" x14ac:dyDescent="0.25">
      <c r="A2165" s="63"/>
      <c r="B2165" s="53"/>
      <c r="C2165" s="33" t="s">
        <v>2037</v>
      </c>
      <c r="D2165" s="30"/>
    </row>
    <row r="2166" spans="1:4" ht="16.5" x14ac:dyDescent="0.25">
      <c r="A2166" s="64"/>
      <c r="B2166" s="65"/>
      <c r="C2166" s="33" t="s">
        <v>2038</v>
      </c>
      <c r="D2166" s="30"/>
    </row>
    <row r="2167" spans="1:4" ht="47.25" customHeight="1" x14ac:dyDescent="0.25">
      <c r="A2167" s="28">
        <v>198</v>
      </c>
      <c r="B2167" s="52" t="s">
        <v>2110</v>
      </c>
      <c r="C2167" s="29" t="s">
        <v>1424</v>
      </c>
      <c r="D2167" s="30">
        <f>761572.38</f>
        <v>761572.38</v>
      </c>
    </row>
    <row r="2168" spans="1:4" ht="16.5" x14ac:dyDescent="0.25">
      <c r="A2168" s="28"/>
      <c r="B2168" s="53"/>
      <c r="C2168" s="43" t="s">
        <v>1425</v>
      </c>
      <c r="D2168" s="30"/>
    </row>
    <row r="2169" spans="1:4" ht="16.5" x14ac:dyDescent="0.25">
      <c r="A2169" s="28"/>
      <c r="B2169" s="53"/>
      <c r="C2169" s="43" t="s">
        <v>1426</v>
      </c>
      <c r="D2169" s="30"/>
    </row>
    <row r="2170" spans="1:4" ht="16.5" x14ac:dyDescent="0.25">
      <c r="A2170" s="28"/>
      <c r="B2170" s="53"/>
      <c r="C2170" s="43" t="s">
        <v>1427</v>
      </c>
      <c r="D2170" s="30"/>
    </row>
    <row r="2171" spans="1:4" ht="16.5" x14ac:dyDescent="0.25">
      <c r="A2171" s="28"/>
      <c r="B2171" s="53"/>
      <c r="C2171" s="43" t="s">
        <v>1428</v>
      </c>
      <c r="D2171" s="30"/>
    </row>
    <row r="2172" spans="1:4" ht="33" x14ac:dyDescent="0.25">
      <c r="A2172" s="28">
        <v>199</v>
      </c>
      <c r="B2172" s="53"/>
      <c r="C2172" s="29" t="s">
        <v>1760</v>
      </c>
      <c r="D2172" s="30">
        <f>928785.17</f>
        <v>928785.17</v>
      </c>
    </row>
    <row r="2173" spans="1:4" ht="16.5" x14ac:dyDescent="0.25">
      <c r="A2173" s="28"/>
      <c r="B2173" s="53"/>
      <c r="C2173" s="33" t="s">
        <v>1761</v>
      </c>
      <c r="D2173" s="30"/>
    </row>
    <row r="2174" spans="1:4" ht="16.5" x14ac:dyDescent="0.25">
      <c r="A2174" s="28"/>
      <c r="B2174" s="53"/>
      <c r="C2174" s="33" t="s">
        <v>1762</v>
      </c>
      <c r="D2174" s="30"/>
    </row>
    <row r="2175" spans="1:4" ht="16.5" x14ac:dyDescent="0.25">
      <c r="A2175" s="28"/>
      <c r="B2175" s="53"/>
      <c r="C2175" s="33" t="s">
        <v>1763</v>
      </c>
      <c r="D2175" s="30"/>
    </row>
    <row r="2176" spans="1:4" ht="16.5" x14ac:dyDescent="0.25">
      <c r="A2176" s="28"/>
      <c r="B2176" s="53"/>
      <c r="C2176" s="33" t="s">
        <v>1764</v>
      </c>
      <c r="D2176" s="30"/>
    </row>
    <row r="2177" spans="1:4" ht="16.5" x14ac:dyDescent="0.25">
      <c r="A2177" s="28"/>
      <c r="B2177" s="53"/>
      <c r="C2177" s="33" t="s">
        <v>1070</v>
      </c>
      <c r="D2177" s="30"/>
    </row>
    <row r="2178" spans="1:4" ht="33" x14ac:dyDescent="0.25">
      <c r="A2178" s="28"/>
      <c r="B2178" s="53"/>
      <c r="C2178" s="33" t="s">
        <v>1765</v>
      </c>
      <c r="D2178" s="30"/>
    </row>
    <row r="2179" spans="1:4" ht="16.5" x14ac:dyDescent="0.25">
      <c r="A2179" s="28"/>
      <c r="B2179" s="53"/>
      <c r="C2179" s="33" t="s">
        <v>1766</v>
      </c>
      <c r="D2179" s="30"/>
    </row>
    <row r="2180" spans="1:4" ht="16.5" x14ac:dyDescent="0.25">
      <c r="A2180" s="28"/>
      <c r="B2180" s="53"/>
      <c r="C2180" s="33" t="s">
        <v>1767</v>
      </c>
      <c r="D2180" s="30"/>
    </row>
    <row r="2181" spans="1:4" ht="16.5" x14ac:dyDescent="0.25">
      <c r="A2181" s="28"/>
      <c r="B2181" s="53"/>
      <c r="C2181" s="33" t="s">
        <v>1768</v>
      </c>
      <c r="D2181" s="30"/>
    </row>
    <row r="2182" spans="1:4" ht="16.5" x14ac:dyDescent="0.25">
      <c r="A2182" s="28"/>
      <c r="B2182" s="53"/>
      <c r="C2182" s="33" t="s">
        <v>1769</v>
      </c>
      <c r="D2182" s="30"/>
    </row>
    <row r="2183" spans="1:4" ht="16.5" x14ac:dyDescent="0.25">
      <c r="A2183" s="28"/>
      <c r="B2183" s="53"/>
      <c r="C2183" s="33" t="s">
        <v>1770</v>
      </c>
      <c r="D2183" s="30"/>
    </row>
    <row r="2184" spans="1:4" ht="16.5" x14ac:dyDescent="0.25">
      <c r="A2184" s="28"/>
      <c r="B2184" s="53"/>
      <c r="C2184" s="33" t="s">
        <v>1771</v>
      </c>
      <c r="D2184" s="30"/>
    </row>
    <row r="2185" spans="1:4" ht="16.5" x14ac:dyDescent="0.25">
      <c r="A2185" s="28"/>
      <c r="B2185" s="53"/>
      <c r="C2185" s="33" t="s">
        <v>1772</v>
      </c>
      <c r="D2185" s="30"/>
    </row>
    <row r="2186" spans="1:4" ht="49.5" x14ac:dyDescent="0.25">
      <c r="A2186" s="28">
        <v>200</v>
      </c>
      <c r="B2186" s="53"/>
      <c r="C2186" s="29" t="s">
        <v>1777</v>
      </c>
      <c r="D2186" s="30">
        <f>1259518.21</f>
        <v>1259518.21</v>
      </c>
    </row>
    <row r="2187" spans="1:4" ht="16.5" x14ac:dyDescent="0.25">
      <c r="A2187" s="28"/>
      <c r="B2187" s="53"/>
      <c r="C2187" s="43" t="s">
        <v>1773</v>
      </c>
      <c r="D2187" s="30"/>
    </row>
    <row r="2188" spans="1:4" ht="16.5" x14ac:dyDescent="0.25">
      <c r="A2188" s="28"/>
      <c r="B2188" s="53"/>
      <c r="C2188" s="43" t="s">
        <v>1774</v>
      </c>
      <c r="D2188" s="30"/>
    </row>
    <row r="2189" spans="1:4" ht="16.5" x14ac:dyDescent="0.25">
      <c r="A2189" s="28"/>
      <c r="B2189" s="53"/>
      <c r="C2189" s="43" t="s">
        <v>1775</v>
      </c>
      <c r="D2189" s="30"/>
    </row>
    <row r="2190" spans="1:4" ht="16.5" x14ac:dyDescent="0.25">
      <c r="A2190" s="28"/>
      <c r="B2190" s="53"/>
      <c r="C2190" s="43" t="s">
        <v>1776</v>
      </c>
      <c r="D2190" s="30"/>
    </row>
    <row r="2191" spans="1:4" ht="49.5" x14ac:dyDescent="0.25">
      <c r="A2191" s="28">
        <v>201</v>
      </c>
      <c r="B2191" s="53"/>
      <c r="C2191" s="29" t="s">
        <v>1778</v>
      </c>
      <c r="D2191" s="30">
        <f>670205.32</f>
        <v>670205.31999999995</v>
      </c>
    </row>
    <row r="2192" spans="1:4" ht="16.5" x14ac:dyDescent="0.25">
      <c r="A2192" s="28"/>
      <c r="B2192" s="53"/>
      <c r="C2192" s="33" t="s">
        <v>1780</v>
      </c>
      <c r="D2192" s="30"/>
    </row>
    <row r="2193" spans="1:4" ht="16.5" x14ac:dyDescent="0.25">
      <c r="A2193" s="28"/>
      <c r="B2193" s="53"/>
      <c r="C2193" s="33" t="s">
        <v>1779</v>
      </c>
      <c r="D2193" s="30"/>
    </row>
    <row r="2194" spans="1:4" ht="16.5" x14ac:dyDescent="0.25">
      <c r="A2194" s="28"/>
      <c r="B2194" s="53"/>
      <c r="C2194" s="33" t="s">
        <v>1781</v>
      </c>
      <c r="D2194" s="30"/>
    </row>
    <row r="2195" spans="1:4" ht="16.5" x14ac:dyDescent="0.25">
      <c r="A2195" s="28"/>
      <c r="B2195" s="53"/>
      <c r="C2195" s="33" t="s">
        <v>1782</v>
      </c>
      <c r="D2195" s="30"/>
    </row>
    <row r="2196" spans="1:4" ht="49.5" x14ac:dyDescent="0.25">
      <c r="A2196" s="28">
        <v>202</v>
      </c>
      <c r="B2196" s="53"/>
      <c r="C2196" s="29" t="s">
        <v>1783</v>
      </c>
      <c r="D2196" s="30">
        <f>1254937.03</f>
        <v>1254937.03</v>
      </c>
    </row>
    <row r="2197" spans="1:4" ht="16.5" x14ac:dyDescent="0.25">
      <c r="A2197" s="28"/>
      <c r="B2197" s="53"/>
      <c r="C2197" s="33" t="s">
        <v>1784</v>
      </c>
      <c r="D2197" s="30"/>
    </row>
    <row r="2198" spans="1:4" ht="16.5" x14ac:dyDescent="0.25">
      <c r="A2198" s="28"/>
      <c r="B2198" s="53"/>
      <c r="C2198" s="33" t="s">
        <v>1785</v>
      </c>
      <c r="D2198" s="30"/>
    </row>
    <row r="2199" spans="1:4" ht="16.5" x14ac:dyDescent="0.25">
      <c r="A2199" s="28"/>
      <c r="B2199" s="53"/>
      <c r="C2199" s="33" t="s">
        <v>1786</v>
      </c>
      <c r="D2199" s="30"/>
    </row>
    <row r="2200" spans="1:4" ht="16.5" x14ac:dyDescent="0.25">
      <c r="A2200" s="28"/>
      <c r="B2200" s="53"/>
      <c r="C2200" s="33" t="s">
        <v>1787</v>
      </c>
      <c r="D2200" s="30"/>
    </row>
    <row r="2201" spans="1:4" ht="49.5" x14ac:dyDescent="0.25">
      <c r="A2201" s="28">
        <v>203</v>
      </c>
      <c r="B2201" s="53"/>
      <c r="C2201" s="29" t="s">
        <v>1788</v>
      </c>
      <c r="D2201" s="30">
        <f>378988.5</f>
        <v>378988.5</v>
      </c>
    </row>
    <row r="2202" spans="1:4" ht="16.5" x14ac:dyDescent="0.25">
      <c r="A2202" s="28"/>
      <c r="B2202" s="53"/>
      <c r="C2202" s="43" t="s">
        <v>1789</v>
      </c>
      <c r="D2202" s="30"/>
    </row>
    <row r="2203" spans="1:4" ht="16.5" x14ac:dyDescent="0.25">
      <c r="A2203" s="28"/>
      <c r="B2203" s="53"/>
      <c r="C2203" s="43" t="s">
        <v>1790</v>
      </c>
      <c r="D2203" s="30"/>
    </row>
    <row r="2204" spans="1:4" ht="16.5" x14ac:dyDescent="0.25">
      <c r="A2204" s="28"/>
      <c r="B2204" s="53"/>
      <c r="C2204" s="43" t="s">
        <v>1791</v>
      </c>
      <c r="D2204" s="30"/>
    </row>
    <row r="2205" spans="1:4" ht="16.5" x14ac:dyDescent="0.25">
      <c r="A2205" s="28">
        <v>204</v>
      </c>
      <c r="B2205" s="53"/>
      <c r="C2205" s="26" t="s">
        <v>1792</v>
      </c>
      <c r="D2205" s="30">
        <f>384070.59</f>
        <v>384070.59</v>
      </c>
    </row>
    <row r="2206" spans="1:4" ht="16.5" x14ac:dyDescent="0.25">
      <c r="A2206" s="28"/>
      <c r="B2206" s="53"/>
      <c r="C2206" s="66" t="s">
        <v>1793</v>
      </c>
      <c r="D2206" s="30"/>
    </row>
    <row r="2207" spans="1:4" ht="16.5" x14ac:dyDescent="0.25">
      <c r="A2207" s="28"/>
      <c r="B2207" s="53"/>
      <c r="C2207" s="43" t="s">
        <v>1799</v>
      </c>
      <c r="D2207" s="30"/>
    </row>
    <row r="2208" spans="1:4" ht="16.5" x14ac:dyDescent="0.25">
      <c r="A2208" s="28"/>
      <c r="B2208" s="53"/>
      <c r="C2208" s="66" t="s">
        <v>1794</v>
      </c>
      <c r="D2208" s="30"/>
    </row>
    <row r="2209" spans="1:4" ht="16.5" x14ac:dyDescent="0.25">
      <c r="A2209" s="28"/>
      <c r="B2209" s="53"/>
      <c r="C2209" s="43" t="s">
        <v>1800</v>
      </c>
      <c r="D2209" s="30"/>
    </row>
    <row r="2210" spans="1:4" ht="16.5" x14ac:dyDescent="0.25">
      <c r="A2210" s="28"/>
      <c r="B2210" s="53"/>
      <c r="C2210" s="66" t="s">
        <v>1795</v>
      </c>
      <c r="D2210" s="30"/>
    </row>
    <row r="2211" spans="1:4" ht="16.5" x14ac:dyDescent="0.25">
      <c r="A2211" s="28"/>
      <c r="B2211" s="53"/>
      <c r="C2211" s="43" t="s">
        <v>1801</v>
      </c>
      <c r="D2211" s="30"/>
    </row>
    <row r="2212" spans="1:4" ht="16.5" x14ac:dyDescent="0.25">
      <c r="A2212" s="28"/>
      <c r="B2212" s="53"/>
      <c r="C2212" s="66" t="s">
        <v>1796</v>
      </c>
      <c r="D2212" s="30"/>
    </row>
    <row r="2213" spans="1:4" ht="16.5" x14ac:dyDescent="0.25">
      <c r="A2213" s="28"/>
      <c r="B2213" s="53"/>
      <c r="C2213" s="43" t="s">
        <v>1799</v>
      </c>
      <c r="D2213" s="30"/>
    </row>
    <row r="2214" spans="1:4" ht="16.5" x14ac:dyDescent="0.25">
      <c r="A2214" s="28"/>
      <c r="B2214" s="53"/>
      <c r="C2214" s="66" t="s">
        <v>1797</v>
      </c>
      <c r="D2214" s="30"/>
    </row>
    <row r="2215" spans="1:4" ht="16.5" x14ac:dyDescent="0.25">
      <c r="A2215" s="28"/>
      <c r="B2215" s="53"/>
      <c r="C2215" s="43" t="s">
        <v>1802</v>
      </c>
      <c r="D2215" s="30"/>
    </row>
    <row r="2216" spans="1:4" ht="16.5" x14ac:dyDescent="0.25">
      <c r="A2216" s="28"/>
      <c r="B2216" s="53"/>
      <c r="C2216" s="66" t="s">
        <v>1798</v>
      </c>
      <c r="D2216" s="30"/>
    </row>
    <row r="2217" spans="1:4" ht="16.5" x14ac:dyDescent="0.25">
      <c r="A2217" s="28"/>
      <c r="B2217" s="53"/>
      <c r="C2217" s="43" t="s">
        <v>1803</v>
      </c>
      <c r="D2217" s="30"/>
    </row>
    <row r="2218" spans="1:4" ht="33" x14ac:dyDescent="0.25">
      <c r="A2218" s="28">
        <v>205</v>
      </c>
      <c r="B2218" s="53"/>
      <c r="C2218" s="29" t="s">
        <v>1804</v>
      </c>
      <c r="D2218" s="30">
        <f>649675.41</f>
        <v>649675.41</v>
      </c>
    </row>
    <row r="2219" spans="1:4" ht="16.5" x14ac:dyDescent="0.25">
      <c r="A2219" s="28"/>
      <c r="B2219" s="53"/>
      <c r="C2219" s="43" t="s">
        <v>1805</v>
      </c>
      <c r="D2219" s="30"/>
    </row>
    <row r="2220" spans="1:4" ht="16.5" x14ac:dyDescent="0.25">
      <c r="A2220" s="28"/>
      <c r="B2220" s="53"/>
      <c r="C2220" s="43" t="s">
        <v>1806</v>
      </c>
      <c r="D2220" s="30"/>
    </row>
    <row r="2221" spans="1:4" ht="33" x14ac:dyDescent="0.25">
      <c r="A2221" s="28">
        <v>206</v>
      </c>
      <c r="B2221" s="53"/>
      <c r="C2221" s="29" t="s">
        <v>1807</v>
      </c>
      <c r="D2221" s="30">
        <f>1122613.28</f>
        <v>1122613.28</v>
      </c>
    </row>
    <row r="2222" spans="1:4" ht="16.5" x14ac:dyDescent="0.25">
      <c r="A2222" s="28"/>
      <c r="B2222" s="53"/>
      <c r="C2222" s="43" t="s">
        <v>1808</v>
      </c>
      <c r="D2222" s="30"/>
    </row>
    <row r="2223" spans="1:4" ht="16.5" x14ac:dyDescent="0.25">
      <c r="A2223" s="28"/>
      <c r="B2223" s="53"/>
      <c r="C2223" s="43" t="s">
        <v>1809</v>
      </c>
      <c r="D2223" s="30"/>
    </row>
    <row r="2224" spans="1:4" ht="16.5" x14ac:dyDescent="0.25">
      <c r="A2224" s="28"/>
      <c r="B2224" s="53"/>
      <c r="C2224" s="43" t="s">
        <v>1810</v>
      </c>
      <c r="D2224" s="30"/>
    </row>
    <row r="2225" spans="1:4" ht="16.5" x14ac:dyDescent="0.25">
      <c r="A2225" s="28"/>
      <c r="B2225" s="53"/>
      <c r="C2225" s="43" t="s">
        <v>1811</v>
      </c>
      <c r="D2225" s="30"/>
    </row>
    <row r="2226" spans="1:4" ht="16.5" x14ac:dyDescent="0.25">
      <c r="A2226" s="28"/>
      <c r="B2226" s="53"/>
      <c r="C2226" s="43" t="s">
        <v>1812</v>
      </c>
      <c r="D2226" s="30"/>
    </row>
    <row r="2227" spans="1:4" ht="16.5" x14ac:dyDescent="0.25">
      <c r="A2227" s="28"/>
      <c r="B2227" s="53"/>
      <c r="C2227" s="43" t="s">
        <v>1560</v>
      </c>
      <c r="D2227" s="30"/>
    </row>
    <row r="2228" spans="1:4" ht="16.5" x14ac:dyDescent="0.25">
      <c r="A2228" s="28"/>
      <c r="B2228" s="53"/>
      <c r="C2228" s="43" t="s">
        <v>1813</v>
      </c>
      <c r="D2228" s="30"/>
    </row>
    <row r="2229" spans="1:4" ht="49.5" x14ac:dyDescent="0.25">
      <c r="A2229" s="28">
        <v>207</v>
      </c>
      <c r="B2229" s="53"/>
      <c r="C2229" s="29" t="s">
        <v>1814</v>
      </c>
      <c r="D2229" s="30">
        <f>1191819.51</f>
        <v>1191819.51</v>
      </c>
    </row>
    <row r="2230" spans="1:4" ht="16.5" x14ac:dyDescent="0.25">
      <c r="A2230" s="28"/>
      <c r="B2230" s="53"/>
      <c r="C2230" s="43" t="s">
        <v>1815</v>
      </c>
      <c r="D2230" s="30"/>
    </row>
    <row r="2231" spans="1:4" ht="16.5" x14ac:dyDescent="0.25">
      <c r="A2231" s="28"/>
      <c r="B2231" s="53"/>
      <c r="C2231" s="43" t="s">
        <v>1816</v>
      </c>
      <c r="D2231" s="30"/>
    </row>
    <row r="2232" spans="1:4" ht="16.5" x14ac:dyDescent="0.25">
      <c r="A2232" s="28"/>
      <c r="B2232" s="53"/>
      <c r="C2232" s="43" t="s">
        <v>1817</v>
      </c>
      <c r="D2232" s="30"/>
    </row>
    <row r="2233" spans="1:4" ht="33" x14ac:dyDescent="0.25">
      <c r="A2233" s="28">
        <v>208</v>
      </c>
      <c r="B2233" s="53"/>
      <c r="C2233" s="29" t="s">
        <v>1818</v>
      </c>
      <c r="D2233" s="30">
        <f>72600</f>
        <v>72600</v>
      </c>
    </row>
    <row r="2234" spans="1:4" ht="16.5" x14ac:dyDescent="0.25">
      <c r="A2234" s="28"/>
      <c r="B2234" s="53"/>
      <c r="C2234" s="43" t="s">
        <v>1819</v>
      </c>
      <c r="D2234" s="30"/>
    </row>
    <row r="2235" spans="1:4" ht="16.5" x14ac:dyDescent="0.25">
      <c r="A2235" s="28"/>
      <c r="B2235" s="53"/>
      <c r="C2235" s="43" t="s">
        <v>1820</v>
      </c>
      <c r="D2235" s="30"/>
    </row>
    <row r="2236" spans="1:4" ht="16.5" x14ac:dyDescent="0.25">
      <c r="A2236" s="28"/>
      <c r="B2236" s="53"/>
      <c r="C2236" s="43" t="s">
        <v>1821</v>
      </c>
      <c r="D2236" s="30"/>
    </row>
    <row r="2237" spans="1:4" ht="33" x14ac:dyDescent="0.25">
      <c r="A2237" s="28">
        <v>209</v>
      </c>
      <c r="B2237" s="53"/>
      <c r="C2237" s="29" t="s">
        <v>1822</v>
      </c>
      <c r="D2237" s="30">
        <f>33541.2</f>
        <v>33541.199999999997</v>
      </c>
    </row>
    <row r="2238" spans="1:4" ht="16.5" x14ac:dyDescent="0.25">
      <c r="A2238" s="28"/>
      <c r="B2238" s="53"/>
      <c r="C2238" s="33" t="s">
        <v>1823</v>
      </c>
      <c r="D2238" s="30"/>
    </row>
    <row r="2239" spans="1:4" ht="33" x14ac:dyDescent="0.25">
      <c r="A2239" s="28">
        <v>210</v>
      </c>
      <c r="B2239" s="53"/>
      <c r="C2239" s="29" t="s">
        <v>1824</v>
      </c>
      <c r="D2239" s="30">
        <f>315938.52</f>
        <v>315938.52</v>
      </c>
    </row>
    <row r="2240" spans="1:4" ht="16.5" x14ac:dyDescent="0.25">
      <c r="A2240" s="28"/>
      <c r="B2240" s="53"/>
      <c r="C2240" s="33" t="s">
        <v>1825</v>
      </c>
      <c r="D2240" s="30"/>
    </row>
    <row r="2241" spans="1:4" ht="33" x14ac:dyDescent="0.25">
      <c r="A2241" s="28">
        <v>211</v>
      </c>
      <c r="B2241" s="53"/>
      <c r="C2241" s="29" t="s">
        <v>1826</v>
      </c>
      <c r="D2241" s="30">
        <f>652131.62</f>
        <v>652131.62</v>
      </c>
    </row>
    <row r="2242" spans="1:4" ht="16.5" x14ac:dyDescent="0.25">
      <c r="A2242" s="28"/>
      <c r="B2242" s="53"/>
      <c r="C2242" s="33" t="s">
        <v>1827</v>
      </c>
      <c r="D2242" s="30"/>
    </row>
    <row r="2243" spans="1:4" ht="16.5" x14ac:dyDescent="0.25">
      <c r="A2243" s="28"/>
      <c r="B2243" s="53"/>
      <c r="C2243" s="33" t="s">
        <v>1828</v>
      </c>
      <c r="D2243" s="30"/>
    </row>
    <row r="2244" spans="1:4" ht="16.5" x14ac:dyDescent="0.25">
      <c r="A2244" s="28"/>
      <c r="B2244" s="53"/>
      <c r="C2244" s="33" t="s">
        <v>845</v>
      </c>
      <c r="D2244" s="30"/>
    </row>
    <row r="2245" spans="1:4" ht="16.5" x14ac:dyDescent="0.25">
      <c r="A2245" s="28"/>
      <c r="B2245" s="53"/>
      <c r="C2245" s="33" t="s">
        <v>1829</v>
      </c>
      <c r="D2245" s="30"/>
    </row>
    <row r="2246" spans="1:4" ht="16.5" x14ac:dyDescent="0.25">
      <c r="A2246" s="28"/>
      <c r="B2246" s="53"/>
      <c r="C2246" s="33" t="s">
        <v>1830</v>
      </c>
      <c r="D2246" s="30"/>
    </row>
    <row r="2247" spans="1:4" ht="16.5" x14ac:dyDescent="0.25">
      <c r="A2247" s="28"/>
      <c r="B2247" s="53"/>
      <c r="C2247" s="33" t="s">
        <v>1831</v>
      </c>
      <c r="D2247" s="30"/>
    </row>
    <row r="2248" spans="1:4" ht="49.5" x14ac:dyDescent="0.25">
      <c r="A2248" s="28">
        <v>212</v>
      </c>
      <c r="B2248" s="53"/>
      <c r="C2248" s="29" t="s">
        <v>1832</v>
      </c>
      <c r="D2248" s="30">
        <f>743331.68</f>
        <v>743331.68</v>
      </c>
    </row>
    <row r="2249" spans="1:4" ht="16.5" x14ac:dyDescent="0.25">
      <c r="A2249" s="28"/>
      <c r="B2249" s="53"/>
      <c r="C2249" s="33" t="s">
        <v>1833</v>
      </c>
      <c r="D2249" s="30"/>
    </row>
    <row r="2250" spans="1:4" ht="16.5" x14ac:dyDescent="0.25">
      <c r="A2250" s="28"/>
      <c r="B2250" s="53"/>
      <c r="C2250" s="33" t="s">
        <v>1834</v>
      </c>
      <c r="D2250" s="30"/>
    </row>
    <row r="2251" spans="1:4" ht="16.5" x14ac:dyDescent="0.25">
      <c r="A2251" s="28"/>
      <c r="B2251" s="53"/>
      <c r="C2251" s="33" t="s">
        <v>1835</v>
      </c>
      <c r="D2251" s="30"/>
    </row>
    <row r="2252" spans="1:4" ht="33" x14ac:dyDescent="0.25">
      <c r="A2252" s="28">
        <v>213</v>
      </c>
      <c r="B2252" s="53"/>
      <c r="C2252" s="29" t="s">
        <v>1836</v>
      </c>
      <c r="D2252" s="30">
        <f>1138239.85</f>
        <v>1138239.8500000001</v>
      </c>
    </row>
    <row r="2253" spans="1:4" ht="16.5" x14ac:dyDescent="0.25">
      <c r="A2253" s="28"/>
      <c r="B2253" s="53"/>
      <c r="C2253" s="33" t="s">
        <v>1837</v>
      </c>
      <c r="D2253" s="30"/>
    </row>
    <row r="2254" spans="1:4" ht="16.5" x14ac:dyDescent="0.25">
      <c r="A2254" s="28"/>
      <c r="B2254" s="53"/>
      <c r="C2254" s="33" t="s">
        <v>1838</v>
      </c>
      <c r="D2254" s="30"/>
    </row>
    <row r="2255" spans="1:4" ht="16.5" x14ac:dyDescent="0.25">
      <c r="A2255" s="28"/>
      <c r="B2255" s="53"/>
      <c r="C2255" s="33" t="s">
        <v>1839</v>
      </c>
      <c r="D2255" s="30"/>
    </row>
    <row r="2256" spans="1:4" ht="16.5" x14ac:dyDescent="0.25">
      <c r="A2256" s="28"/>
      <c r="B2256" s="65"/>
      <c r="C2256" s="33" t="s">
        <v>1840</v>
      </c>
      <c r="D2256" s="30"/>
    </row>
    <row r="2257" spans="1:4" ht="49.5" x14ac:dyDescent="0.25">
      <c r="A2257" s="28">
        <v>214</v>
      </c>
      <c r="B2257" s="52" t="s">
        <v>2109</v>
      </c>
      <c r="C2257" s="29" t="s">
        <v>1270</v>
      </c>
      <c r="D2257" s="30">
        <f>11909023.19</f>
        <v>11909023.189999999</v>
      </c>
    </row>
    <row r="2258" spans="1:4" ht="16.5" x14ac:dyDescent="0.25">
      <c r="A2258" s="28"/>
      <c r="B2258" s="53"/>
      <c r="C2258" s="42" t="s">
        <v>1277</v>
      </c>
      <c r="D2258" s="30"/>
    </row>
    <row r="2259" spans="1:4" ht="16.5" x14ac:dyDescent="0.25">
      <c r="A2259" s="28"/>
      <c r="B2259" s="53"/>
      <c r="C2259" s="42" t="s">
        <v>1278</v>
      </c>
      <c r="D2259" s="30"/>
    </row>
    <row r="2260" spans="1:4" ht="16.5" x14ac:dyDescent="0.25">
      <c r="A2260" s="28"/>
      <c r="B2260" s="53"/>
      <c r="C2260" s="42" t="s">
        <v>1279</v>
      </c>
      <c r="D2260" s="30"/>
    </row>
    <row r="2261" spans="1:4" ht="16.5" x14ac:dyDescent="0.25">
      <c r="A2261" s="28"/>
      <c r="B2261" s="53"/>
      <c r="C2261" s="42" t="s">
        <v>1280</v>
      </c>
      <c r="D2261" s="30"/>
    </row>
    <row r="2262" spans="1:4" ht="16.5" x14ac:dyDescent="0.25">
      <c r="A2262" s="28"/>
      <c r="B2262" s="53"/>
      <c r="C2262" s="42" t="s">
        <v>1281</v>
      </c>
      <c r="D2262" s="30"/>
    </row>
    <row r="2263" spans="1:4" ht="16.5" x14ac:dyDescent="0.25">
      <c r="A2263" s="28"/>
      <c r="B2263" s="53"/>
      <c r="C2263" s="42" t="s">
        <v>1282</v>
      </c>
      <c r="D2263" s="30"/>
    </row>
    <row r="2264" spans="1:4" ht="16.5" x14ac:dyDescent="0.25">
      <c r="A2264" s="28"/>
      <c r="B2264" s="53"/>
      <c r="C2264" s="42" t="s">
        <v>1283</v>
      </c>
      <c r="D2264" s="30"/>
    </row>
    <row r="2265" spans="1:4" ht="49.5" x14ac:dyDescent="0.25">
      <c r="A2265" s="28"/>
      <c r="B2265" s="53"/>
      <c r="C2265" s="42" t="s">
        <v>1284</v>
      </c>
      <c r="D2265" s="30"/>
    </row>
    <row r="2266" spans="1:4" ht="16.5" x14ac:dyDescent="0.25">
      <c r="A2266" s="28"/>
      <c r="B2266" s="53"/>
      <c r="C2266" s="42" t="s">
        <v>1285</v>
      </c>
      <c r="D2266" s="30"/>
    </row>
    <row r="2267" spans="1:4" ht="16.5" x14ac:dyDescent="0.25">
      <c r="A2267" s="28"/>
      <c r="B2267" s="53"/>
      <c r="C2267" s="42" t="s">
        <v>1286</v>
      </c>
      <c r="D2267" s="30"/>
    </row>
    <row r="2268" spans="1:4" ht="33" x14ac:dyDescent="0.25">
      <c r="A2268" s="28"/>
      <c r="B2268" s="53"/>
      <c r="C2268" s="42" t="s">
        <v>1287</v>
      </c>
      <c r="D2268" s="30"/>
    </row>
    <row r="2269" spans="1:4" ht="16.5" x14ac:dyDescent="0.25">
      <c r="A2269" s="28"/>
      <c r="B2269" s="53"/>
      <c r="C2269" s="42" t="s">
        <v>1288</v>
      </c>
      <c r="D2269" s="30"/>
    </row>
    <row r="2270" spans="1:4" ht="16.5" x14ac:dyDescent="0.25">
      <c r="A2270" s="28"/>
      <c r="B2270" s="53"/>
      <c r="C2270" s="44" t="s">
        <v>1271</v>
      </c>
      <c r="D2270" s="30"/>
    </row>
    <row r="2271" spans="1:4" ht="16.5" x14ac:dyDescent="0.25">
      <c r="A2271" s="28"/>
      <c r="B2271" s="53"/>
      <c r="C2271" s="42" t="s">
        <v>1289</v>
      </c>
      <c r="D2271" s="30"/>
    </row>
    <row r="2272" spans="1:4" ht="33" x14ac:dyDescent="0.25">
      <c r="A2272" s="28"/>
      <c r="B2272" s="53"/>
      <c r="C2272" s="42" t="s">
        <v>1290</v>
      </c>
      <c r="D2272" s="30"/>
    </row>
    <row r="2273" spans="1:4" ht="16.5" x14ac:dyDescent="0.25">
      <c r="A2273" s="28"/>
      <c r="B2273" s="53"/>
      <c r="C2273" s="42" t="s">
        <v>1291</v>
      </c>
      <c r="D2273" s="30"/>
    </row>
    <row r="2274" spans="1:4" ht="33" x14ac:dyDescent="0.25">
      <c r="A2274" s="28"/>
      <c r="B2274" s="53"/>
      <c r="C2274" s="44" t="s">
        <v>1272</v>
      </c>
      <c r="D2274" s="30"/>
    </row>
    <row r="2275" spans="1:4" ht="16.5" x14ac:dyDescent="0.25">
      <c r="A2275" s="28"/>
      <c r="B2275" s="53"/>
      <c r="C2275" s="42" t="s">
        <v>1292</v>
      </c>
      <c r="D2275" s="30"/>
    </row>
    <row r="2276" spans="1:4" ht="16.5" x14ac:dyDescent="0.25">
      <c r="A2276" s="28"/>
      <c r="B2276" s="53"/>
      <c r="C2276" s="42" t="s">
        <v>1293</v>
      </c>
      <c r="D2276" s="30"/>
    </row>
    <row r="2277" spans="1:4" ht="16.5" x14ac:dyDescent="0.25">
      <c r="A2277" s="28"/>
      <c r="B2277" s="53"/>
      <c r="C2277" s="42" t="s">
        <v>1294</v>
      </c>
      <c r="D2277" s="30"/>
    </row>
    <row r="2278" spans="1:4" ht="16.5" x14ac:dyDescent="0.25">
      <c r="A2278" s="28"/>
      <c r="B2278" s="53"/>
      <c r="C2278" s="44" t="s">
        <v>1273</v>
      </c>
      <c r="D2278" s="30"/>
    </row>
    <row r="2279" spans="1:4" ht="16.5" x14ac:dyDescent="0.25">
      <c r="A2279" s="28"/>
      <c r="B2279" s="53"/>
      <c r="C2279" s="42" t="s">
        <v>1295</v>
      </c>
      <c r="D2279" s="30"/>
    </row>
    <row r="2280" spans="1:4" ht="16.5" x14ac:dyDescent="0.25">
      <c r="A2280" s="28"/>
      <c r="B2280" s="53"/>
      <c r="C2280" s="42" t="s">
        <v>1296</v>
      </c>
      <c r="D2280" s="30"/>
    </row>
    <row r="2281" spans="1:4" ht="16.5" x14ac:dyDescent="0.25">
      <c r="A2281" s="28"/>
      <c r="B2281" s="53"/>
      <c r="C2281" s="44" t="s">
        <v>1274</v>
      </c>
      <c r="D2281" s="30"/>
    </row>
    <row r="2282" spans="1:4" ht="16.5" x14ac:dyDescent="0.25">
      <c r="A2282" s="28"/>
      <c r="B2282" s="53"/>
      <c r="C2282" s="42" t="s">
        <v>1297</v>
      </c>
      <c r="D2282" s="30"/>
    </row>
    <row r="2283" spans="1:4" ht="16.5" x14ac:dyDescent="0.25">
      <c r="A2283" s="28"/>
      <c r="B2283" s="53"/>
      <c r="C2283" s="42" t="s">
        <v>1298</v>
      </c>
      <c r="D2283" s="30"/>
    </row>
    <row r="2284" spans="1:4" ht="16.5" x14ac:dyDescent="0.25">
      <c r="A2284" s="28"/>
      <c r="B2284" s="53"/>
      <c r="C2284" s="44" t="s">
        <v>1275</v>
      </c>
      <c r="D2284" s="30"/>
    </row>
    <row r="2285" spans="1:4" ht="16.5" x14ac:dyDescent="0.25">
      <c r="A2285" s="28"/>
      <c r="B2285" s="53"/>
      <c r="C2285" s="42" t="s">
        <v>1299</v>
      </c>
      <c r="D2285" s="30"/>
    </row>
    <row r="2286" spans="1:4" ht="16.5" x14ac:dyDescent="0.25">
      <c r="A2286" s="28"/>
      <c r="B2286" s="53"/>
      <c r="C2286" s="42" t="s">
        <v>1300</v>
      </c>
      <c r="D2286" s="30"/>
    </row>
    <row r="2287" spans="1:4" ht="16.5" x14ac:dyDescent="0.25">
      <c r="A2287" s="28"/>
      <c r="B2287" s="53"/>
      <c r="C2287" s="42" t="s">
        <v>1301</v>
      </c>
      <c r="D2287" s="30"/>
    </row>
    <row r="2288" spans="1:4" ht="16.5" x14ac:dyDescent="0.25">
      <c r="A2288" s="28"/>
      <c r="B2288" s="53"/>
      <c r="C2288" s="42" t="s">
        <v>1302</v>
      </c>
      <c r="D2288" s="30"/>
    </row>
    <row r="2289" spans="1:4" ht="16.5" x14ac:dyDescent="0.25">
      <c r="A2289" s="28"/>
      <c r="B2289" s="53"/>
      <c r="C2289" s="42" t="s">
        <v>1303</v>
      </c>
      <c r="D2289" s="30"/>
    </row>
    <row r="2290" spans="1:4" ht="16.5" x14ac:dyDescent="0.25">
      <c r="A2290" s="28"/>
      <c r="B2290" s="53"/>
      <c r="C2290" s="42" t="s">
        <v>1304</v>
      </c>
      <c r="D2290" s="30"/>
    </row>
    <row r="2291" spans="1:4" ht="16.5" x14ac:dyDescent="0.25">
      <c r="A2291" s="28"/>
      <c r="B2291" s="53"/>
      <c r="C2291" s="42" t="s">
        <v>1305</v>
      </c>
      <c r="D2291" s="30"/>
    </row>
    <row r="2292" spans="1:4" ht="16.5" x14ac:dyDescent="0.25">
      <c r="A2292" s="28"/>
      <c r="B2292" s="53"/>
      <c r="C2292" s="42" t="s">
        <v>1306</v>
      </c>
      <c r="D2292" s="30"/>
    </row>
    <row r="2293" spans="1:4" ht="16.5" x14ac:dyDescent="0.25">
      <c r="A2293" s="28"/>
      <c r="B2293" s="53"/>
      <c r="C2293" s="44" t="s">
        <v>1276</v>
      </c>
      <c r="D2293" s="30"/>
    </row>
    <row r="2294" spans="1:4" ht="16.5" x14ac:dyDescent="0.25">
      <c r="A2294" s="28"/>
      <c r="B2294" s="53"/>
      <c r="C2294" s="42" t="s">
        <v>1307</v>
      </c>
      <c r="D2294" s="30"/>
    </row>
    <row r="2295" spans="1:4" ht="16.5" x14ac:dyDescent="0.25">
      <c r="A2295" s="28"/>
      <c r="B2295" s="53"/>
      <c r="C2295" s="42" t="s">
        <v>1308</v>
      </c>
      <c r="D2295" s="30"/>
    </row>
    <row r="2296" spans="1:4" ht="16.5" x14ac:dyDescent="0.25">
      <c r="A2296" s="28"/>
      <c r="B2296" s="53"/>
      <c r="C2296" s="42" t="s">
        <v>1309</v>
      </c>
      <c r="D2296" s="30"/>
    </row>
    <row r="2297" spans="1:4" ht="16.5" x14ac:dyDescent="0.25">
      <c r="A2297" s="28"/>
      <c r="B2297" s="53"/>
      <c r="C2297" s="42" t="s">
        <v>1310</v>
      </c>
      <c r="D2297" s="30"/>
    </row>
    <row r="2298" spans="1:4" ht="16.5" x14ac:dyDescent="0.25">
      <c r="A2298" s="28"/>
      <c r="B2298" s="53"/>
      <c r="C2298" s="42" t="s">
        <v>1311</v>
      </c>
      <c r="D2298" s="30"/>
    </row>
    <row r="2299" spans="1:4" ht="16.5" x14ac:dyDescent="0.25">
      <c r="A2299" s="28"/>
      <c r="B2299" s="53"/>
      <c r="C2299" s="42" t="s">
        <v>1312</v>
      </c>
      <c r="D2299" s="30"/>
    </row>
    <row r="2300" spans="1:4" ht="16.5" x14ac:dyDescent="0.25">
      <c r="A2300" s="28"/>
      <c r="B2300" s="53"/>
      <c r="C2300" s="42" t="s">
        <v>1313</v>
      </c>
      <c r="D2300" s="30"/>
    </row>
    <row r="2301" spans="1:4" ht="17.25" thickBot="1" x14ac:dyDescent="0.3">
      <c r="A2301" s="70"/>
      <c r="B2301" s="71"/>
      <c r="C2301" s="72" t="s">
        <v>1314</v>
      </c>
      <c r="D2301" s="67"/>
    </row>
    <row r="2302" spans="1:4" ht="17.25" thickBot="1" x14ac:dyDescent="0.3">
      <c r="A2302" s="73"/>
      <c r="B2302" s="74"/>
      <c r="C2302" s="75" t="s">
        <v>2108</v>
      </c>
      <c r="D2302" s="82">
        <v>456631745.93000001</v>
      </c>
    </row>
    <row r="2303" spans="1:4" ht="16.5" x14ac:dyDescent="0.25">
      <c r="A2303" s="76"/>
      <c r="B2303" s="77"/>
      <c r="C2303" s="78"/>
      <c r="D2303" s="79"/>
    </row>
    <row r="2304" spans="1:4" ht="20.25" customHeight="1" x14ac:dyDescent="0.25">
      <c r="A2304" s="80" t="s">
        <v>3</v>
      </c>
      <c r="B2304" s="80"/>
      <c r="C2304" s="81" t="s">
        <v>2119</v>
      </c>
      <c r="D2304" s="79"/>
    </row>
    <row r="2307" spans="2:2" ht="15.75" customHeight="1" x14ac:dyDescent="0.25"/>
    <row r="2311" spans="2:2" ht="30" customHeight="1" x14ac:dyDescent="0.25"/>
    <row r="2312" spans="2:2" ht="18" customHeight="1" x14ac:dyDescent="0.25">
      <c r="B2312" s="2"/>
    </row>
    <row r="2357" ht="38.25" customHeight="1" x14ac:dyDescent="0.25"/>
    <row r="2369" ht="51.75" customHeight="1" x14ac:dyDescent="0.25"/>
    <row r="2375" ht="37.5" customHeight="1" x14ac:dyDescent="0.25"/>
    <row r="2377" ht="42" customHeight="1" x14ac:dyDescent="0.25"/>
    <row r="2378" ht="35.25" customHeight="1" x14ac:dyDescent="0.25"/>
    <row r="2386" ht="15" customHeight="1" x14ac:dyDescent="0.25"/>
    <row r="2387" ht="48" customHeight="1" x14ac:dyDescent="0.25"/>
    <row r="2390" ht="20.25" customHeight="1" x14ac:dyDescent="0.25"/>
    <row r="2391" ht="47.25" customHeight="1" x14ac:dyDescent="0.25"/>
    <row r="2393" ht="16.5" customHeight="1" x14ac:dyDescent="0.25"/>
    <row r="2397" ht="15" customHeight="1" x14ac:dyDescent="0.25"/>
    <row r="2398" ht="15" customHeight="1" x14ac:dyDescent="0.25"/>
    <row r="2399" ht="48.75" customHeight="1" x14ac:dyDescent="0.25"/>
    <row r="2402" ht="99.75" customHeight="1" x14ac:dyDescent="0.25"/>
    <row r="2403" ht="30.75" customHeight="1" x14ac:dyDescent="0.25"/>
    <row r="2404" ht="38.25" customHeight="1" x14ac:dyDescent="0.25"/>
    <row r="2405" ht="36.75" customHeight="1" x14ac:dyDescent="0.25"/>
    <row r="2407" ht="35.25" customHeight="1" x14ac:dyDescent="0.25"/>
    <row r="2414" ht="68.25" customHeight="1" x14ac:dyDescent="0.25"/>
    <row r="2465" ht="63.75" customHeight="1" x14ac:dyDescent="0.25"/>
    <row r="2489" ht="18" customHeight="1" x14ac:dyDescent="0.25"/>
    <row r="2497" ht="18" customHeight="1" x14ac:dyDescent="0.25"/>
    <row r="2518" ht="23.25" customHeight="1" x14ac:dyDescent="0.25"/>
    <row r="2645" ht="45" customHeight="1" x14ac:dyDescent="0.25"/>
    <row r="2906" ht="32.25" customHeight="1" x14ac:dyDescent="0.25"/>
    <row r="2907" ht="48" customHeight="1" x14ac:dyDescent="0.25"/>
    <row r="2908" ht="32.25" customHeight="1" x14ac:dyDescent="0.25"/>
    <row r="2909" ht="32.25" customHeight="1" x14ac:dyDescent="0.25"/>
    <row r="2910" ht="32.25" customHeight="1" x14ac:dyDescent="0.25"/>
    <row r="2911" ht="32.25" customHeight="1" x14ac:dyDescent="0.25"/>
    <row r="2912" ht="17.25" customHeight="1" x14ac:dyDescent="0.25"/>
    <row r="2913" ht="18" customHeight="1" x14ac:dyDescent="0.25"/>
    <row r="2914" ht="32.25" customHeight="1" x14ac:dyDescent="0.25"/>
    <row r="2915" ht="32.25" customHeight="1" x14ac:dyDescent="0.25"/>
    <row r="2916" ht="18" customHeight="1" x14ac:dyDescent="0.25"/>
    <row r="2917" ht="21.75" customHeight="1" x14ac:dyDescent="0.25"/>
    <row r="2918" ht="32.25" customHeight="1" x14ac:dyDescent="0.25"/>
    <row r="2919" ht="20.25" customHeight="1" x14ac:dyDescent="0.25"/>
    <row r="2920" ht="32.25" customHeight="1" x14ac:dyDescent="0.25"/>
    <row r="2921" ht="32.25" customHeight="1" x14ac:dyDescent="0.25"/>
    <row r="2922" ht="32.25" customHeight="1" x14ac:dyDescent="0.25"/>
    <row r="2923" ht="32.25" customHeight="1" x14ac:dyDescent="0.25"/>
    <row r="2924" ht="32.25" customHeight="1" x14ac:dyDescent="0.25"/>
    <row r="2925" ht="32.25" customHeight="1" x14ac:dyDescent="0.25"/>
    <row r="2926" ht="32.25" customHeight="1" x14ac:dyDescent="0.25"/>
    <row r="2927" ht="32.25" customHeight="1" x14ac:dyDescent="0.25"/>
    <row r="2928" ht="32.25" customHeight="1" x14ac:dyDescent="0.25"/>
    <row r="2929" ht="20.25" customHeight="1" x14ac:dyDescent="0.25"/>
    <row r="2930" ht="17.25" customHeight="1" x14ac:dyDescent="0.25"/>
    <row r="2931" ht="18.75" customHeight="1" x14ac:dyDescent="0.25"/>
    <row r="2932" ht="21" customHeight="1" x14ac:dyDescent="0.25"/>
    <row r="2933" ht="21.75" customHeight="1" x14ac:dyDescent="0.25"/>
    <row r="2934" ht="21" customHeight="1" x14ac:dyDescent="0.25"/>
    <row r="2935" ht="20.25" customHeight="1" x14ac:dyDescent="0.25"/>
    <row r="2936" ht="22.5" customHeight="1" x14ac:dyDescent="0.25"/>
    <row r="2937" ht="17.25" customHeight="1" x14ac:dyDescent="0.25"/>
    <row r="2938" ht="18.75" customHeight="1" x14ac:dyDescent="0.25"/>
    <row r="2939" ht="15" customHeight="1" x14ac:dyDescent="0.25"/>
    <row r="2940" ht="32.25" customHeight="1" x14ac:dyDescent="0.25"/>
    <row r="2941" ht="32.25" customHeight="1" x14ac:dyDescent="0.25"/>
    <row r="2942" ht="32.25" customHeight="1" x14ac:dyDescent="0.25"/>
    <row r="2943" ht="33" customHeight="1" x14ac:dyDescent="0.25"/>
    <row r="2944" ht="32.25" customHeight="1" x14ac:dyDescent="0.25"/>
    <row r="2945" ht="21" customHeight="1" x14ac:dyDescent="0.25"/>
    <row r="2946" ht="18.75" customHeight="1" x14ac:dyDescent="0.25"/>
    <row r="2947" ht="32.25" customHeight="1" x14ac:dyDescent="0.25"/>
    <row r="2948" ht="22.5" customHeight="1" x14ac:dyDescent="0.25"/>
    <row r="2949" ht="32.25" customHeight="1" x14ac:dyDescent="0.25"/>
    <row r="2950" ht="23.25" customHeight="1" x14ac:dyDescent="0.25"/>
    <row r="2951" ht="32.25" customHeight="1" x14ac:dyDescent="0.25"/>
    <row r="2952" ht="22.5" customHeight="1" x14ac:dyDescent="0.25"/>
    <row r="2953" ht="21.75" customHeight="1" x14ac:dyDescent="0.25"/>
    <row r="2967" ht="18.75" customHeight="1" x14ac:dyDescent="0.25"/>
    <row r="2968" ht="19.5" customHeight="1" x14ac:dyDescent="0.25"/>
    <row r="3005" ht="54.75" customHeight="1" x14ac:dyDescent="0.25"/>
    <row r="3006" ht="30" customHeight="1" x14ac:dyDescent="0.25"/>
    <row r="3083" ht="17.25" customHeight="1" x14ac:dyDescent="0.25"/>
    <row r="3087" ht="18.75" customHeight="1" x14ac:dyDescent="0.25"/>
    <row r="3089" ht="17.25" customHeight="1" x14ac:dyDescent="0.25"/>
    <row r="3091" ht="18.75" customHeight="1" x14ac:dyDescent="0.25"/>
    <row r="3092" ht="18" customHeight="1" x14ac:dyDescent="0.25"/>
    <row r="3456" ht="41.25" customHeight="1" x14ac:dyDescent="0.25"/>
  </sheetData>
  <mergeCells count="445">
    <mergeCell ref="D2233:D2236"/>
    <mergeCell ref="D2237:D2238"/>
    <mergeCell ref="D2239:D2240"/>
    <mergeCell ref="D2241:D2247"/>
    <mergeCell ref="D2248:D2251"/>
    <mergeCell ref="D2252:D2256"/>
    <mergeCell ref="D2257:D2301"/>
    <mergeCell ref="D2172:D2185"/>
    <mergeCell ref="D2186:D2190"/>
    <mergeCell ref="D2191:D2195"/>
    <mergeCell ref="D2196:D2200"/>
    <mergeCell ref="D2201:D2204"/>
    <mergeCell ref="D2205:D2217"/>
    <mergeCell ref="D2218:D2220"/>
    <mergeCell ref="D2221:D2228"/>
    <mergeCell ref="D2229:D2232"/>
    <mergeCell ref="D2107:D2108"/>
    <mergeCell ref="D2110:D2115"/>
    <mergeCell ref="D2116:D2122"/>
    <mergeCell ref="D2123:D2131"/>
    <mergeCell ref="D2132:D2138"/>
    <mergeCell ref="D2139:D2150"/>
    <mergeCell ref="D2151:D2163"/>
    <mergeCell ref="D2164:D2166"/>
    <mergeCell ref="D2167:D2171"/>
    <mergeCell ref="D1916:D1917"/>
    <mergeCell ref="D1918:D1926"/>
    <mergeCell ref="D1927:D1934"/>
    <mergeCell ref="D1935:D1944"/>
    <mergeCell ref="D1945:D1954"/>
    <mergeCell ref="D1955:D1970"/>
    <mergeCell ref="D1971:D2057"/>
    <mergeCell ref="D2058:D2067"/>
    <mergeCell ref="D2103:D2106"/>
    <mergeCell ref="D2068:D2102"/>
    <mergeCell ref="D1779:D1780"/>
    <mergeCell ref="D1781:D1820"/>
    <mergeCell ref="D1821:D1823"/>
    <mergeCell ref="D1824:D1834"/>
    <mergeCell ref="D1835:D1873"/>
    <mergeCell ref="D1874:D1895"/>
    <mergeCell ref="D1896:D1899"/>
    <mergeCell ref="D1900:D1905"/>
    <mergeCell ref="D1906:D1915"/>
    <mergeCell ref="D1594:D1634"/>
    <mergeCell ref="D1635:D1655"/>
    <mergeCell ref="D1656:D1668"/>
    <mergeCell ref="D1669:D1693"/>
    <mergeCell ref="D1694:D1715"/>
    <mergeCell ref="D1716:D1757"/>
    <mergeCell ref="D1764:D1774"/>
    <mergeCell ref="D1758:D1763"/>
    <mergeCell ref="D1775:D1778"/>
    <mergeCell ref="D1526:D1534"/>
    <mergeCell ref="D1535:D1542"/>
    <mergeCell ref="D1543:D1557"/>
    <mergeCell ref="D1558:D1561"/>
    <mergeCell ref="D1562:D1571"/>
    <mergeCell ref="D1572:D1574"/>
    <mergeCell ref="D1575:D1579"/>
    <mergeCell ref="D1580:D1586"/>
    <mergeCell ref="D1587:D1593"/>
    <mergeCell ref="D1429:D1431"/>
    <mergeCell ref="D1432:D1442"/>
    <mergeCell ref="D1443:D1455"/>
    <mergeCell ref="D1456:D1462"/>
    <mergeCell ref="D1463:D1481"/>
    <mergeCell ref="D1482:D1492"/>
    <mergeCell ref="D1493:D1501"/>
    <mergeCell ref="D1502:D1505"/>
    <mergeCell ref="D1506:D1525"/>
    <mergeCell ref="D1346:D1354"/>
    <mergeCell ref="D1355:D1358"/>
    <mergeCell ref="D1359:D1366"/>
    <mergeCell ref="D1367:D1371"/>
    <mergeCell ref="D1372:D1382"/>
    <mergeCell ref="D1383:D1394"/>
    <mergeCell ref="D1395:D1400"/>
    <mergeCell ref="D1401:D1413"/>
    <mergeCell ref="D1414:D1428"/>
    <mergeCell ref="D1121:D1136"/>
    <mergeCell ref="D1137:D1142"/>
    <mergeCell ref="D1143:D1163"/>
    <mergeCell ref="D1164:D1264"/>
    <mergeCell ref="D1265:D1292"/>
    <mergeCell ref="D1293:D1305"/>
    <mergeCell ref="D1306:D1326"/>
    <mergeCell ref="D1327:D1336"/>
    <mergeCell ref="D1337:D1345"/>
    <mergeCell ref="D1067:D1073"/>
    <mergeCell ref="D1074:D1082"/>
    <mergeCell ref="D1083:D1086"/>
    <mergeCell ref="D1087:D1091"/>
    <mergeCell ref="D1092:D1094"/>
    <mergeCell ref="D1095:D1102"/>
    <mergeCell ref="D1103:D1110"/>
    <mergeCell ref="D1111:D1117"/>
    <mergeCell ref="D1118:D1120"/>
    <mergeCell ref="D960:D968"/>
    <mergeCell ref="D969:D979"/>
    <mergeCell ref="D980:D999"/>
    <mergeCell ref="D1000:D1023"/>
    <mergeCell ref="D1024:D1033"/>
    <mergeCell ref="D1049:D1051"/>
    <mergeCell ref="D1034:D1048"/>
    <mergeCell ref="D1052:D1063"/>
    <mergeCell ref="D1064:D1066"/>
    <mergeCell ref="D846:D852"/>
    <mergeCell ref="D853:D864"/>
    <mergeCell ref="D865:D885"/>
    <mergeCell ref="D886:D897"/>
    <mergeCell ref="D898:D910"/>
    <mergeCell ref="D911:D916"/>
    <mergeCell ref="D917:D921"/>
    <mergeCell ref="D922:D938"/>
    <mergeCell ref="D939:D959"/>
    <mergeCell ref="D790:D796"/>
    <mergeCell ref="D797:D801"/>
    <mergeCell ref="D802:D811"/>
    <mergeCell ref="D812:D814"/>
    <mergeCell ref="D815:D817"/>
    <mergeCell ref="D818:D822"/>
    <mergeCell ref="D823:D830"/>
    <mergeCell ref="D831:D840"/>
    <mergeCell ref="D841:D845"/>
    <mergeCell ref="D728:D740"/>
    <mergeCell ref="D741:D751"/>
    <mergeCell ref="D752:D756"/>
    <mergeCell ref="D757:D758"/>
    <mergeCell ref="D759:D770"/>
    <mergeCell ref="D771:D773"/>
    <mergeCell ref="D774:D776"/>
    <mergeCell ref="D777:D783"/>
    <mergeCell ref="D784:D789"/>
    <mergeCell ref="D654:D655"/>
    <mergeCell ref="D656:D667"/>
    <mergeCell ref="D668:D671"/>
    <mergeCell ref="D672:D678"/>
    <mergeCell ref="D679:D686"/>
    <mergeCell ref="D687:D698"/>
    <mergeCell ref="D699:D707"/>
    <mergeCell ref="D708:D721"/>
    <mergeCell ref="D722:D727"/>
    <mergeCell ref="D599:D615"/>
    <mergeCell ref="D616:D618"/>
    <mergeCell ref="D619:D623"/>
    <mergeCell ref="D624:D626"/>
    <mergeCell ref="D627:D633"/>
    <mergeCell ref="D634:D639"/>
    <mergeCell ref="D640:D645"/>
    <mergeCell ref="D646:D650"/>
    <mergeCell ref="D651:D653"/>
    <mergeCell ref="D501:D515"/>
    <mergeCell ref="D516:D524"/>
    <mergeCell ref="D525:D532"/>
    <mergeCell ref="D533:D536"/>
    <mergeCell ref="D537:D556"/>
    <mergeCell ref="D557:D577"/>
    <mergeCell ref="D578:D581"/>
    <mergeCell ref="D582:D587"/>
    <mergeCell ref="D588:D598"/>
    <mergeCell ref="D416:D422"/>
    <mergeCell ref="D423:D427"/>
    <mergeCell ref="D428:D433"/>
    <mergeCell ref="D434:D447"/>
    <mergeCell ref="D448:D462"/>
    <mergeCell ref="D463:D481"/>
    <mergeCell ref="D482:D487"/>
    <mergeCell ref="D488:D494"/>
    <mergeCell ref="D495:D500"/>
    <mergeCell ref="D376:D378"/>
    <mergeCell ref="D379:D380"/>
    <mergeCell ref="D381:D382"/>
    <mergeCell ref="D383:D387"/>
    <mergeCell ref="D388:D394"/>
    <mergeCell ref="D395:D403"/>
    <mergeCell ref="D404:D406"/>
    <mergeCell ref="D407:D413"/>
    <mergeCell ref="D414:D415"/>
    <mergeCell ref="D332:D334"/>
    <mergeCell ref="D335:D336"/>
    <mergeCell ref="D337:D341"/>
    <mergeCell ref="D342:D350"/>
    <mergeCell ref="D351:D353"/>
    <mergeCell ref="D354:D355"/>
    <mergeCell ref="D356:D365"/>
    <mergeCell ref="D366:D373"/>
    <mergeCell ref="D374:D375"/>
    <mergeCell ref="D287:D291"/>
    <mergeCell ref="D292:D297"/>
    <mergeCell ref="D298:D303"/>
    <mergeCell ref="D304:D313"/>
    <mergeCell ref="D314:D317"/>
    <mergeCell ref="D318:D319"/>
    <mergeCell ref="D320:D321"/>
    <mergeCell ref="D322:D323"/>
    <mergeCell ref="D324:D331"/>
    <mergeCell ref="D137:D160"/>
    <mergeCell ref="D161:D180"/>
    <mergeCell ref="D181:D207"/>
    <mergeCell ref="D208:D243"/>
    <mergeCell ref="D244:D255"/>
    <mergeCell ref="D256:D271"/>
    <mergeCell ref="D272:D279"/>
    <mergeCell ref="D280:D283"/>
    <mergeCell ref="D284:D286"/>
    <mergeCell ref="D11:D39"/>
    <mergeCell ref="D40:D45"/>
    <mergeCell ref="D46:D65"/>
    <mergeCell ref="D66:D69"/>
    <mergeCell ref="D70:D88"/>
    <mergeCell ref="D89:D99"/>
    <mergeCell ref="D100:D115"/>
    <mergeCell ref="D116:D127"/>
    <mergeCell ref="D128:D136"/>
    <mergeCell ref="A2257:A2301"/>
    <mergeCell ref="B2257:B2301"/>
    <mergeCell ref="A2167:A2171"/>
    <mergeCell ref="A2172:A2185"/>
    <mergeCell ref="A2186:A2190"/>
    <mergeCell ref="A2191:A2195"/>
    <mergeCell ref="A2196:A2200"/>
    <mergeCell ref="A2201:A2204"/>
    <mergeCell ref="A2205:A2217"/>
    <mergeCell ref="A2218:A2220"/>
    <mergeCell ref="A2221:A2228"/>
    <mergeCell ref="A668:A671"/>
    <mergeCell ref="A672:A678"/>
    <mergeCell ref="A679:A686"/>
    <mergeCell ref="A687:A698"/>
    <mergeCell ref="A699:A707"/>
    <mergeCell ref="A646:A650"/>
    <mergeCell ref="A651:A653"/>
    <mergeCell ref="A654:A655"/>
    <mergeCell ref="B2167:B2256"/>
    <mergeCell ref="A2229:A2232"/>
    <mergeCell ref="A2233:A2236"/>
    <mergeCell ref="A2237:A2238"/>
    <mergeCell ref="A2239:A2240"/>
    <mergeCell ref="A2241:A2247"/>
    <mergeCell ref="A2248:A2251"/>
    <mergeCell ref="A2252:A2256"/>
    <mergeCell ref="A2132:A2138"/>
    <mergeCell ref="A2139:A2150"/>
    <mergeCell ref="A656:A667"/>
    <mergeCell ref="B708:B852"/>
    <mergeCell ref="A853:A864"/>
    <mergeCell ref="A865:A885"/>
    <mergeCell ref="A886:A897"/>
    <mergeCell ref="A898:A910"/>
    <mergeCell ref="A2:C6"/>
    <mergeCell ref="A8:A9"/>
    <mergeCell ref="B8:B9"/>
    <mergeCell ref="C8:C9"/>
    <mergeCell ref="A66:A69"/>
    <mergeCell ref="A416:A422"/>
    <mergeCell ref="A423:A427"/>
    <mergeCell ref="A332:A334"/>
    <mergeCell ref="A335:A336"/>
    <mergeCell ref="A337:A341"/>
    <mergeCell ref="A342:A350"/>
    <mergeCell ref="A351:A353"/>
    <mergeCell ref="A354:A355"/>
    <mergeCell ref="A356:A365"/>
    <mergeCell ref="A366:A373"/>
    <mergeCell ref="A374:A375"/>
    <mergeCell ref="A376:A378"/>
    <mergeCell ref="A379:A380"/>
    <mergeCell ref="A381:A382"/>
    <mergeCell ref="A383:A387"/>
    <mergeCell ref="A388:A394"/>
    <mergeCell ref="A318:A319"/>
    <mergeCell ref="A292:A297"/>
    <mergeCell ref="A298:A303"/>
    <mergeCell ref="A2304:B2304"/>
    <mergeCell ref="A482:A487"/>
    <mergeCell ref="A488:A494"/>
    <mergeCell ref="A495:A500"/>
    <mergeCell ref="A501:A515"/>
    <mergeCell ref="A1716:A1757"/>
    <mergeCell ref="A525:A532"/>
    <mergeCell ref="A533:A536"/>
    <mergeCell ref="A537:A556"/>
    <mergeCell ref="A557:A577"/>
    <mergeCell ref="A578:A581"/>
    <mergeCell ref="A582:A587"/>
    <mergeCell ref="A588:A598"/>
    <mergeCell ref="A599:A615"/>
    <mergeCell ref="A1971:A2057"/>
    <mergeCell ref="A2058:A2067"/>
    <mergeCell ref="A2068:A2102"/>
    <mergeCell ref="A2103:A2106"/>
    <mergeCell ref="A2107:A2109"/>
    <mergeCell ref="A2110:A2115"/>
    <mergeCell ref="A2116:A2122"/>
    <mergeCell ref="A2123:A2131"/>
    <mergeCell ref="A516:A524"/>
    <mergeCell ref="B463:B707"/>
    <mergeCell ref="D8:D9"/>
    <mergeCell ref="A11:A39"/>
    <mergeCell ref="A40:A45"/>
    <mergeCell ref="A46:A65"/>
    <mergeCell ref="A256:A271"/>
    <mergeCell ref="A137:A160"/>
    <mergeCell ref="A161:A180"/>
    <mergeCell ref="A128:A136"/>
    <mergeCell ref="A70:A88"/>
    <mergeCell ref="A89:A99"/>
    <mergeCell ref="A100:A115"/>
    <mergeCell ref="A116:A127"/>
    <mergeCell ref="A181:A207"/>
    <mergeCell ref="A208:A243"/>
    <mergeCell ref="A244:A255"/>
    <mergeCell ref="B11:B462"/>
    <mergeCell ref="A395:A403"/>
    <mergeCell ref="A404:A406"/>
    <mergeCell ref="A407:A413"/>
    <mergeCell ref="A414:A415"/>
    <mergeCell ref="A272:A279"/>
    <mergeCell ref="A280:A283"/>
    <mergeCell ref="A284:A286"/>
    <mergeCell ref="A287:A291"/>
    <mergeCell ref="A304:A313"/>
    <mergeCell ref="A314:A317"/>
    <mergeCell ref="A324:A331"/>
    <mergeCell ref="A640:A645"/>
    <mergeCell ref="A616:A618"/>
    <mergeCell ref="A619:A623"/>
    <mergeCell ref="A624:A626"/>
    <mergeCell ref="A627:A633"/>
    <mergeCell ref="A634:A639"/>
    <mergeCell ref="A320:A321"/>
    <mergeCell ref="A322:A323"/>
    <mergeCell ref="A428:A433"/>
    <mergeCell ref="A434:A447"/>
    <mergeCell ref="A448:A462"/>
    <mergeCell ref="A463:A481"/>
    <mergeCell ref="A818:A822"/>
    <mergeCell ref="A823:A830"/>
    <mergeCell ref="A831:A840"/>
    <mergeCell ref="A841:A845"/>
    <mergeCell ref="A846:A852"/>
    <mergeCell ref="A790:A796"/>
    <mergeCell ref="A797:A801"/>
    <mergeCell ref="A802:A811"/>
    <mergeCell ref="A812:A814"/>
    <mergeCell ref="A815:A817"/>
    <mergeCell ref="A757:A770"/>
    <mergeCell ref="A771:A773"/>
    <mergeCell ref="A774:A776"/>
    <mergeCell ref="A777:A783"/>
    <mergeCell ref="A784:A789"/>
    <mergeCell ref="A708:A721"/>
    <mergeCell ref="A722:A727"/>
    <mergeCell ref="A728:A740"/>
    <mergeCell ref="A741:A751"/>
    <mergeCell ref="A752:A756"/>
    <mergeCell ref="A969:A979"/>
    <mergeCell ref="A980:A999"/>
    <mergeCell ref="A1000:A1023"/>
    <mergeCell ref="A1024:A1033"/>
    <mergeCell ref="A1034:A1048"/>
    <mergeCell ref="A911:A916"/>
    <mergeCell ref="A917:A921"/>
    <mergeCell ref="A922:A938"/>
    <mergeCell ref="A939:A959"/>
    <mergeCell ref="A960:A968"/>
    <mergeCell ref="A1083:A1086"/>
    <mergeCell ref="A1087:A1091"/>
    <mergeCell ref="A1092:A1094"/>
    <mergeCell ref="A1095:A1102"/>
    <mergeCell ref="A1103:A1110"/>
    <mergeCell ref="A1049:A1051"/>
    <mergeCell ref="A1052:A1063"/>
    <mergeCell ref="A1064:A1066"/>
    <mergeCell ref="A1067:A1073"/>
    <mergeCell ref="A1074:A1082"/>
    <mergeCell ref="A1429:A1431"/>
    <mergeCell ref="A1432:A1442"/>
    <mergeCell ref="A1164:A1264"/>
    <mergeCell ref="A1265:A1292"/>
    <mergeCell ref="A1372:A1382"/>
    <mergeCell ref="A1383:A1394"/>
    <mergeCell ref="A1111:A1117"/>
    <mergeCell ref="A1118:A1120"/>
    <mergeCell ref="A1121:A1136"/>
    <mergeCell ref="A1137:A1142"/>
    <mergeCell ref="A1143:A1163"/>
    <mergeCell ref="B1900:B2166"/>
    <mergeCell ref="A1587:A1593"/>
    <mergeCell ref="B1372:B1593"/>
    <mergeCell ref="A1594:A1634"/>
    <mergeCell ref="A1635:A1655"/>
    <mergeCell ref="A1656:A1668"/>
    <mergeCell ref="A1558:A1561"/>
    <mergeCell ref="A1562:A1571"/>
    <mergeCell ref="A1572:A1574"/>
    <mergeCell ref="A1575:A1579"/>
    <mergeCell ref="A1580:A1586"/>
    <mergeCell ref="A1502:A1505"/>
    <mergeCell ref="A1506:A1525"/>
    <mergeCell ref="A1526:A1534"/>
    <mergeCell ref="A1535:A1542"/>
    <mergeCell ref="A1543:A1557"/>
    <mergeCell ref="A1443:A1455"/>
    <mergeCell ref="A1456:A1462"/>
    <mergeCell ref="A1463:A1481"/>
    <mergeCell ref="A1482:A1492"/>
    <mergeCell ref="A1493:A1501"/>
    <mergeCell ref="A1395:A1400"/>
    <mergeCell ref="A1401:A1413"/>
    <mergeCell ref="A1414:A1428"/>
    <mergeCell ref="A1955:A1970"/>
    <mergeCell ref="A1906:A1915"/>
    <mergeCell ref="A1916:A1917"/>
    <mergeCell ref="A1918:A1926"/>
    <mergeCell ref="A1927:A1934"/>
    <mergeCell ref="A1935:A1944"/>
    <mergeCell ref="A1835:A1873"/>
    <mergeCell ref="A1874:A1895"/>
    <mergeCell ref="A1896:A1899"/>
    <mergeCell ref="A2151:A2163"/>
    <mergeCell ref="A2164:A2166"/>
    <mergeCell ref="B853:B1371"/>
    <mergeCell ref="A1293:A1305"/>
    <mergeCell ref="A1306:A1326"/>
    <mergeCell ref="A1327:A1336"/>
    <mergeCell ref="A1337:A1345"/>
    <mergeCell ref="A1346:A1354"/>
    <mergeCell ref="A1355:A1358"/>
    <mergeCell ref="A1359:A1366"/>
    <mergeCell ref="A1367:A1371"/>
    <mergeCell ref="B1764:B1899"/>
    <mergeCell ref="A1900:A1905"/>
    <mergeCell ref="A1775:A1778"/>
    <mergeCell ref="A1779:A1780"/>
    <mergeCell ref="A1781:A1820"/>
    <mergeCell ref="A1821:A1823"/>
    <mergeCell ref="A1824:A1834"/>
    <mergeCell ref="A1669:A1693"/>
    <mergeCell ref="A1694:A1715"/>
    <mergeCell ref="A1758:A1763"/>
    <mergeCell ref="B1594:B1763"/>
    <mergeCell ref="A1764:A1774"/>
    <mergeCell ref="A1945:A1954"/>
  </mergeCells>
  <printOptions horizontalCentered="1"/>
  <pageMargins left="0.23622047244094491" right="0.23622047244094491" top="0.15748031496062992" bottom="0.15748031496062992" header="0.31496062992125984" footer="0.31496062992125984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2026-05-18T08:51:02Z</dcterms:modified>
</cp:coreProperties>
</file>